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35" windowHeight="8700" tabRatio="601" activeTab="0"/>
  </bookViews>
  <sheets>
    <sheet name="rebalans2019" sheetId="1" r:id="rId1"/>
    <sheet name="Plan prihoda" sheetId="2" r:id="rId2"/>
  </sheets>
  <definedNames>
    <definedName name="_xlnm.Print_Titles">'rebalans2019'!$25:$25</definedName>
    <definedName name="_xlnm.Print_Area" localSheetId="0">'rebalans2019'!$A$1:$T$117</definedName>
  </definedNames>
  <calcPr fullCalcOnLoad="1"/>
</workbook>
</file>

<file path=xl/sharedStrings.xml><?xml version="1.0" encoding="utf-8"?>
<sst xmlns="http://schemas.openxmlformats.org/spreadsheetml/2006/main" count="211" uniqueCount="128">
  <si>
    <t>Donacije</t>
  </si>
  <si>
    <t>Ukupno</t>
  </si>
  <si>
    <t>Račun rashoda/izdatka</t>
  </si>
  <si>
    <t>Naziv računa</t>
  </si>
  <si>
    <t>u kunama</t>
  </si>
  <si>
    <t>Prihodi i primici</t>
  </si>
  <si>
    <t>Ostali rashodi za zaposlene</t>
  </si>
  <si>
    <t>Grad Pula</t>
  </si>
  <si>
    <t>Prihodi od nefinancijske imovine i nadoknade šteta s osnova osiguranja</t>
  </si>
  <si>
    <t>Kamate na depozit</t>
  </si>
  <si>
    <t>Račun rashoda / izdatka</t>
  </si>
  <si>
    <t>UKUPNO PRIMARNI PROGRAM</t>
  </si>
  <si>
    <t>Pomoći</t>
  </si>
  <si>
    <t>UKUPNO PRODUŽENI BORAVAK</t>
  </si>
  <si>
    <t>Plaće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</si>
  <si>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</si>
  <si>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</si>
  <si>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</si>
  <si>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</si>
  <si>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</si>
  <si>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</si>
  <si>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RASHODI ZA ZAPOSLENE</t>
  </si>
  <si>
    <t>Rashodi za meterijal i energiju</t>
  </si>
  <si>
    <t>Naknade tr. osobama izvan radnog odnosa</t>
  </si>
  <si>
    <t>RASHODI ZA NABAVU NEFIN.IMOVINE</t>
  </si>
  <si>
    <t>Postrojenja i oprema</t>
  </si>
  <si>
    <t>Nematerijalna proizvedena imovina</t>
  </si>
  <si>
    <r>
      <t>MATERIJALNI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TROŠKOVI</t>
    </r>
  </si>
  <si>
    <t>GRAD PULA - DECENTRALIZACIJA</t>
  </si>
  <si>
    <t>ENERGIJA</t>
  </si>
  <si>
    <t>PRIJEVOZ UČENIKA</t>
  </si>
  <si>
    <t>HITNE INTERVENCIJE</t>
  </si>
  <si>
    <t>Roditelji</t>
  </si>
  <si>
    <t>OSTALO</t>
  </si>
  <si>
    <t>UKUPNO AKTIVNOST</t>
  </si>
  <si>
    <t>Prihodi za posebne namjene:SOCIJANI PROGRAM</t>
  </si>
  <si>
    <t>Pomoći talijanska unija</t>
  </si>
  <si>
    <t>Donacije tu</t>
  </si>
  <si>
    <t>Vlastiti prihodi</t>
  </si>
  <si>
    <t>Decentralizacija - tekuće pomoći</t>
  </si>
  <si>
    <t>Decentralizacija  - kapitalne pomoći</t>
  </si>
  <si>
    <t>Brojčana oznaka i naziv programa</t>
  </si>
  <si>
    <t>Račun 
rashoda/
izdatka</t>
  </si>
  <si>
    <t xml:space="preserve">Grad Pula </t>
  </si>
  <si>
    <t>Državni proračun</t>
  </si>
  <si>
    <t>POMOĆI (decentral)</t>
  </si>
  <si>
    <t>Prihodi od nefinanc. imovine</t>
  </si>
  <si>
    <t>PROCJENA
2013.</t>
  </si>
  <si>
    <t>UKUPNO A/Tpr./Kpr.</t>
  </si>
  <si>
    <t>Sveukupno KP</t>
  </si>
  <si>
    <t>Grad Vodnjan</t>
  </si>
  <si>
    <t>Općinski proračuni</t>
  </si>
  <si>
    <t>Sufinanciranje roditelji</t>
  </si>
  <si>
    <t>Ostali financijski rashodi</t>
  </si>
  <si>
    <t>FINANCIJSKI RASHODI</t>
  </si>
  <si>
    <t>Prihodi za posebne namjene-Zavod za zapošljavanje</t>
  </si>
  <si>
    <t>Knjige u knjižnici</t>
  </si>
  <si>
    <t>UKUPNO</t>
  </si>
  <si>
    <t>Pomoći-talijanska unija</t>
  </si>
  <si>
    <t>Pomoći-državni proračun</t>
  </si>
  <si>
    <t>Tekuće pomoći iz državnog proračuna</t>
  </si>
  <si>
    <t>Ostali nespomenuti prihodi</t>
  </si>
  <si>
    <t xml:space="preserve"> AKTIVNOST:A502001  DECENTRALIZIRANE FUNKCIJE OSNOVNOŠKOLSKOG OBRAZOVANJA</t>
  </si>
  <si>
    <t>AKTIVNOST:  A503002: PRODUŽENI BORAVAK U OSNOVNIM ŠKOLAMA</t>
  </si>
  <si>
    <t xml:space="preserve"> AKTIVNOST:  A503003 SUFINANCIRANJE I OSTALI PRIHODI</t>
  </si>
  <si>
    <t>Županijski proračun</t>
  </si>
  <si>
    <t xml:space="preserve">Prihodi za posebne namjene: ZAVOD ZA ZAPOŠLJAVANJE(stručno usavr.) </t>
  </si>
  <si>
    <t>Donacije-talijanska unija-</t>
  </si>
  <si>
    <t>Donacije -državni proračun-ZAKLADA ZA DJECU</t>
  </si>
  <si>
    <t>REBALANS</t>
  </si>
  <si>
    <t>Rebalans 2019.</t>
  </si>
  <si>
    <t>VIŠAK 2018.</t>
  </si>
  <si>
    <t>Licence</t>
  </si>
  <si>
    <t>Višak 2018.</t>
  </si>
  <si>
    <t>Osnovna škola Scuola Elementare "Giuseppina Martinuzzi" Pula Pola</t>
  </si>
  <si>
    <t>Naknade građanima i kućanstvima u naravi</t>
  </si>
  <si>
    <t>63211-POTPORE OD MEĐUNARODNIH ORGANIZACIJA</t>
  </si>
  <si>
    <t>Izvor prihoda i primitaka</t>
  </si>
  <si>
    <t>Oznaka rač.iz računs.plana</t>
  </si>
  <si>
    <t>Opći prihodi i primici</t>
  </si>
  <si>
    <t>Prihodi za posebne namjene</t>
  </si>
  <si>
    <t xml:space="preserve">Donacije </t>
  </si>
  <si>
    <t>Namjenski primici</t>
  </si>
  <si>
    <t>Namjenski primici od zaduživanja</t>
  </si>
  <si>
    <t>63612-PLAĆE MZOŠ</t>
  </si>
  <si>
    <t>63612-TEKUĆE POMOĆI IZ DRŽAVNOG PRORAČUNA</t>
  </si>
  <si>
    <t>67111-TEKUĆE POMOĆI IZRAVNANJA ZA DECENTRALIZIRANE FUNKCIJE</t>
  </si>
  <si>
    <t>63611-PRIHODI IZ PRORAČUNA -ŽUPANIJA</t>
  </si>
  <si>
    <t>65264-PRIHODI PO POSEBNIM PROPISIMA</t>
  </si>
  <si>
    <t>65267-PRIHODI S NASLOVA OSIGURANJA I REFUND.ŠTETA</t>
  </si>
  <si>
    <t>67111-PRIHODI IZ PRORAČUNA GRADA PULA-SOCIJALNI PROGRAM</t>
  </si>
  <si>
    <t>65269-OSTALI NESPOMENUTI PRIHODI PO POSEBNIM PROPISIMA</t>
  </si>
  <si>
    <t>66151-PRIHODI OD PRUŽENIH USLUGA</t>
  </si>
  <si>
    <t>66314-DONACIJE OD PRAVNIH I FIZIČKIH OSOBA IZVAN OPĆEG PROR.</t>
  </si>
  <si>
    <t>67111-PRIHODI IZ PRORAČUNA GRADA PULA</t>
  </si>
  <si>
    <t>63611-PRIHODI IZ PRORAČUNA -DRUGI GRADSKI PRORAČUNI</t>
  </si>
  <si>
    <t>63611-PRIHODI IZ PRORAČUNA OPĆINA</t>
  </si>
  <si>
    <t>Ukupno (po izvorima)</t>
  </si>
  <si>
    <t>REBALANS PLANA PRIHODA I PRIMITAKA</t>
  </si>
  <si>
    <t>Ukupno prihodi i primici za 2019.</t>
  </si>
  <si>
    <t>63622-KAPITALNE POMOĆI IZ DRŽAVNOG PRORAČUNA</t>
  </si>
  <si>
    <t>VIŠAK 2018</t>
  </si>
  <si>
    <t>PRIHODI OD SUFINANCIRANJA CIJENE USLUGA-VIŠAK KORISNICI 92211 -  P0129.01 Višak prihoda poslovanja</t>
  </si>
  <si>
    <t>POMOĆI IZ ŽUPANIJSKOG PRORAČUNA-VIŠAK KORISNICI  92211 P0129.04 Višak prihoda poslovanja</t>
  </si>
  <si>
    <t>POMOĆI IZ DRŽAVNOG PRORAČUNA-VIŠAK KORISNICI                        92211 P0129.03</t>
  </si>
  <si>
    <t>SVEUKUPNO VIŠAK</t>
  </si>
  <si>
    <t>PRIHODI SVEKUPNO</t>
  </si>
  <si>
    <t>Prihodi za posebne namjene-Zavod za zap.</t>
  </si>
  <si>
    <t>REBALANS FINANCIJSKOG  PLANA ZA 2019. GODINU 3.RAZINA</t>
  </si>
  <si>
    <t xml:space="preserve"> AKTIVNOST: GRADSKA SREDSTVA - DIREKTNA</t>
  </si>
  <si>
    <t>PROIZVEDENA DUGOT.IMOVINA</t>
  </si>
  <si>
    <t>RASHODI ZA DODAT.ULAG.U NEF.IM.</t>
  </si>
  <si>
    <t>Dodatna ulag.za ostalu nefin.imovinu</t>
  </si>
  <si>
    <t xml:space="preserve"> AKTIVNOST:           DRŽAVNI PRORAČUN - MINISTARSTVO</t>
  </si>
  <si>
    <t>MZOŠ</t>
  </si>
  <si>
    <t>Pristojbe i naknade</t>
  </si>
  <si>
    <t>SVEUKUPNO REBALANS 2019.</t>
  </si>
  <si>
    <t>Socijalni program</t>
  </si>
  <si>
    <t>Materijalni rashodi</t>
  </si>
  <si>
    <t>Namirnice</t>
  </si>
  <si>
    <t>Gradska sredstva-direktna</t>
  </si>
  <si>
    <t>Državni proračun - MZOS</t>
  </si>
  <si>
    <t>Ivan Tadić</t>
  </si>
  <si>
    <t>Susanna Cerlon</t>
  </si>
  <si>
    <t>__________________</t>
  </si>
  <si>
    <t>Voditelj računovodstvo</t>
  </si>
  <si>
    <t>Ravnateljica</t>
  </si>
  <si>
    <t xml:space="preserve"> Pula, 20.12.2019.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</si>
</sst>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#,##0\ &quot;kn&quot;"/>
    <numFmt numFmtId="166" formatCode="#,##0\ _k_n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\.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</numFmts>
  <fonts count="61">
    <font>
      <sz val="10"/>
      <name val="Arial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3"/>
      <name val="Times New Roman"/>
      <family val="1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wrapText="1"/>
    </xf>
    <xf numFmtId="3" fontId="4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left"/>
    </xf>
    <xf numFmtId="3" fontId="4" fillId="33" borderId="0" xfId="0" applyNumberFormat="1" applyFont="1" applyFill="1" applyAlignment="1">
      <alignment horizontal="left"/>
    </xf>
    <xf numFmtId="3" fontId="3" fillId="33" borderId="0" xfId="0" applyNumberFormat="1" applyFont="1" applyFill="1" applyAlignment="1">
      <alignment wrapText="1"/>
    </xf>
    <xf numFmtId="4" fontId="3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left" wrapText="1"/>
    </xf>
    <xf numFmtId="3" fontId="7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left"/>
    </xf>
    <xf numFmtId="0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 quotePrefix="1">
      <alignment horizontal="left"/>
    </xf>
    <xf numFmtId="3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wrapText="1"/>
    </xf>
    <xf numFmtId="3" fontId="4" fillId="33" borderId="0" xfId="0" applyNumberFormat="1" applyFont="1" applyFill="1" applyAlignment="1">
      <alignment horizontal="left" wrapText="1"/>
    </xf>
    <xf numFmtId="3" fontId="4" fillId="33" borderId="0" xfId="0" applyNumberFormat="1" applyFont="1" applyFill="1" applyAlignment="1">
      <alignment horizontal="left"/>
    </xf>
    <xf numFmtId="3" fontId="3" fillId="33" borderId="0" xfId="0" applyNumberFormat="1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 quotePrefix="1">
      <alignment horizontal="left"/>
    </xf>
    <xf numFmtId="3" fontId="2" fillId="33" borderId="12" xfId="0" applyNumberFormat="1" applyFont="1" applyFill="1" applyBorder="1" applyAlignment="1">
      <alignment horizontal="right"/>
    </xf>
    <xf numFmtId="0" fontId="4" fillId="33" borderId="13" xfId="0" applyNumberFormat="1" applyFont="1" applyFill="1" applyBorder="1" applyAlignment="1">
      <alignment horizontal="left"/>
    </xf>
    <xf numFmtId="3" fontId="2" fillId="33" borderId="13" xfId="0" applyNumberFormat="1" applyFont="1" applyFill="1" applyBorder="1" applyAlignment="1">
      <alignment horizontal="right" wrapText="1"/>
    </xf>
    <xf numFmtId="3" fontId="2" fillId="33" borderId="13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wrapText="1"/>
    </xf>
    <xf numFmtId="3" fontId="4" fillId="33" borderId="13" xfId="0" applyNumberFormat="1" applyFont="1" applyFill="1" applyBorder="1" applyAlignment="1">
      <alignment horizontal="left"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3" fontId="7" fillId="33" borderId="13" xfId="0" applyNumberFormat="1" applyFont="1" applyFill="1" applyBorder="1" applyAlignment="1">
      <alignment horizontal="right" wrapText="1"/>
    </xf>
    <xf numFmtId="0" fontId="4" fillId="33" borderId="13" xfId="0" applyNumberFormat="1" applyFont="1" applyFill="1" applyBorder="1" applyAlignment="1" quotePrefix="1">
      <alignment horizontal="left"/>
    </xf>
    <xf numFmtId="0" fontId="4" fillId="33" borderId="13" xfId="0" applyNumberFormat="1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horizontal="left"/>
    </xf>
    <xf numFmtId="0" fontId="4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14" fillId="33" borderId="13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/>
    </xf>
    <xf numFmtId="3" fontId="4" fillId="4" borderId="13" xfId="0" applyNumberFormat="1" applyFont="1" applyFill="1" applyBorder="1" applyAlignment="1">
      <alignment horizontal="center" vertical="center" wrapText="1" readingOrder="1"/>
    </xf>
    <xf numFmtId="3" fontId="4" fillId="4" borderId="13" xfId="0" applyNumberFormat="1" applyFont="1" applyFill="1" applyBorder="1" applyAlignment="1">
      <alignment horizontal="center" vertical="center" wrapText="1"/>
    </xf>
    <xf numFmtId="3" fontId="4" fillId="4" borderId="14" xfId="0" applyNumberFormat="1" applyFont="1" applyFill="1" applyBorder="1" applyAlignment="1">
      <alignment horizontal="center" vertical="center" wrapText="1" readingOrder="1"/>
    </xf>
    <xf numFmtId="3" fontId="2" fillId="33" borderId="13" xfId="0" applyNumberFormat="1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vertical="center"/>
    </xf>
    <xf numFmtId="0" fontId="4" fillId="33" borderId="13" xfId="0" applyNumberFormat="1" applyFont="1" applyFill="1" applyBorder="1" applyAlignment="1">
      <alignment horizontal="left" vertical="center"/>
    </xf>
    <xf numFmtId="3" fontId="4" fillId="4" borderId="15" xfId="0" applyNumberFormat="1" applyFont="1" applyFill="1" applyBorder="1" applyAlignment="1">
      <alignment horizontal="center" vertical="center" wrapText="1" readingOrder="1"/>
    </xf>
    <xf numFmtId="3" fontId="5" fillId="4" borderId="15" xfId="0" applyNumberFormat="1" applyFont="1" applyFill="1" applyBorder="1" applyAlignment="1">
      <alignment horizontal="center" vertical="center" wrapText="1" readingOrder="1"/>
    </xf>
    <xf numFmtId="3" fontId="5" fillId="4" borderId="15" xfId="0" applyNumberFormat="1" applyFont="1" applyFill="1" applyBorder="1" applyAlignment="1">
      <alignment horizontal="center" vertical="center" wrapText="1" readingOrder="1"/>
    </xf>
    <xf numFmtId="3" fontId="4" fillId="4" borderId="15" xfId="0" applyNumberFormat="1" applyFont="1" applyFill="1" applyBorder="1" applyAlignment="1">
      <alignment horizontal="center" vertical="center" wrapText="1"/>
    </xf>
    <xf numFmtId="3" fontId="6" fillId="4" borderId="15" xfId="0" applyNumberFormat="1" applyFont="1" applyFill="1" applyBorder="1" applyAlignment="1">
      <alignment horizontal="center" vertical="center" wrapText="1" readingOrder="1"/>
    </xf>
    <xf numFmtId="3" fontId="2" fillId="33" borderId="13" xfId="0" applyNumberFormat="1" applyFont="1" applyFill="1" applyBorder="1" applyAlignment="1">
      <alignment wrapText="1"/>
    </xf>
    <xf numFmtId="0" fontId="4" fillId="33" borderId="13" xfId="0" applyNumberFormat="1" applyFont="1" applyFill="1" applyBorder="1" applyAlignment="1">
      <alignment wrapText="1"/>
    </xf>
    <xf numFmtId="3" fontId="5" fillId="33" borderId="13" xfId="0" applyNumberFormat="1" applyFont="1" applyFill="1" applyBorder="1" applyAlignment="1" quotePrefix="1">
      <alignment horizontal="left"/>
    </xf>
    <xf numFmtId="3" fontId="3" fillId="33" borderId="13" xfId="0" applyNumberFormat="1" applyFont="1" applyFill="1" applyBorder="1" applyAlignment="1" quotePrefix="1">
      <alignment horizontal="left"/>
    </xf>
    <xf numFmtId="4" fontId="2" fillId="33" borderId="12" xfId="0" applyNumberFormat="1" applyFont="1" applyFill="1" applyBorder="1" applyAlignment="1">
      <alignment horizontal="right"/>
    </xf>
    <xf numFmtId="4" fontId="2" fillId="33" borderId="13" xfId="0" applyNumberFormat="1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/>
    </xf>
    <xf numFmtId="1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" fontId="16" fillId="33" borderId="16" xfId="0" applyNumberFormat="1" applyFont="1" applyFill="1" applyBorder="1" applyAlignment="1">
      <alignment wrapText="1"/>
    </xf>
    <xf numFmtId="0" fontId="21" fillId="33" borderId="0" xfId="0" applyNumberFormat="1" applyFont="1" applyFill="1" applyBorder="1" applyAlignment="1" applyProtection="1">
      <alignment vertical="center" wrapText="1"/>
      <protection/>
    </xf>
    <xf numFmtId="0" fontId="21" fillId="33" borderId="0" xfId="0" applyNumberFormat="1" applyFont="1" applyFill="1" applyBorder="1" applyAlignment="1" applyProtection="1">
      <alignment horizontal="center" vertical="center" wrapText="1"/>
      <protection/>
    </xf>
    <xf numFmtId="0" fontId="21" fillId="33" borderId="0" xfId="0" applyNumberFormat="1" applyFont="1" applyFill="1" applyBorder="1" applyAlignment="1" applyProtection="1">
      <alignment horizontal="left" vertical="center" wrapText="1"/>
      <protection/>
    </xf>
    <xf numFmtId="0" fontId="21" fillId="33" borderId="0" xfId="0" applyNumberFormat="1" applyFont="1" applyFill="1" applyBorder="1" applyAlignment="1" applyProtection="1">
      <alignment/>
      <protection/>
    </xf>
    <xf numFmtId="1" fontId="16" fillId="33" borderId="13" xfId="0" applyNumberFormat="1" applyFont="1" applyFill="1" applyBorder="1" applyAlignment="1">
      <alignment horizontal="left" vertical="center" wrapText="1"/>
    </xf>
    <xf numFmtId="1" fontId="16" fillId="33" borderId="17" xfId="0" applyNumberFormat="1" applyFont="1" applyFill="1" applyBorder="1" applyAlignment="1">
      <alignment horizontal="left" vertical="center" wrapText="1"/>
    </xf>
    <xf numFmtId="1" fontId="16" fillId="33" borderId="15" xfId="0" applyNumberFormat="1" applyFont="1" applyFill="1" applyBorder="1" applyAlignment="1">
      <alignment horizontal="left" vertical="center" wrapText="1"/>
    </xf>
    <xf numFmtId="3" fontId="10" fillId="33" borderId="16" xfId="0" applyNumberFormat="1" applyFont="1" applyFill="1" applyBorder="1" applyAlignment="1">
      <alignment horizontal="left"/>
    </xf>
    <xf numFmtId="1" fontId="16" fillId="4" borderId="16" xfId="0" applyNumberFormat="1" applyFont="1" applyFill="1" applyBorder="1" applyAlignment="1">
      <alignment horizontal="center" vertical="top" wrapText="1"/>
    </xf>
    <xf numFmtId="1" fontId="16" fillId="4" borderId="16" xfId="0" applyNumberFormat="1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 wrapText="1"/>
    </xf>
    <xf numFmtId="1" fontId="16" fillId="4" borderId="18" xfId="0" applyNumberFormat="1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6" fillId="0" borderId="13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40" fillId="0" borderId="0" xfId="0" applyFont="1" applyAlignment="1">
      <alignment/>
    </xf>
    <xf numFmtId="3" fontId="41" fillId="33" borderId="17" xfId="0" applyNumberFormat="1" applyFont="1" applyFill="1" applyBorder="1" applyAlignment="1">
      <alignment horizontal="center" vertical="center" wrapText="1"/>
    </xf>
    <xf numFmtId="3" fontId="41" fillId="33" borderId="17" xfId="0" applyNumberFormat="1" applyFont="1" applyFill="1" applyBorder="1" applyAlignment="1">
      <alignment horizontal="center" vertical="center"/>
    </xf>
    <xf numFmtId="3" fontId="41" fillId="33" borderId="13" xfId="0" applyNumberFormat="1" applyFont="1" applyFill="1" applyBorder="1" applyAlignment="1">
      <alignment horizontal="center" vertical="center" wrapText="1"/>
    </xf>
    <xf numFmtId="3" fontId="41" fillId="33" borderId="13" xfId="0" applyNumberFormat="1" applyFont="1" applyFill="1" applyBorder="1" applyAlignment="1">
      <alignment horizontal="center" vertical="center"/>
    </xf>
    <xf numFmtId="3" fontId="41" fillId="33" borderId="15" xfId="0" applyNumberFormat="1" applyFont="1" applyFill="1" applyBorder="1" applyAlignment="1">
      <alignment horizontal="center" vertical="center"/>
    </xf>
    <xf numFmtId="3" fontId="41" fillId="33" borderId="16" xfId="0" applyNumberFormat="1" applyFont="1" applyFill="1" applyBorder="1" applyAlignment="1">
      <alignment horizontal="right"/>
    </xf>
    <xf numFmtId="4" fontId="60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" fontId="41" fillId="0" borderId="16" xfId="0" applyNumberFormat="1" applyFont="1" applyBorder="1" applyAlignment="1">
      <alignment horizontal="center" vertical="center"/>
    </xf>
    <xf numFmtId="0" fontId="20" fillId="34" borderId="16" xfId="0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 wrapText="1"/>
    </xf>
    <xf numFmtId="3" fontId="7" fillId="0" borderId="13" xfId="0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center" vertical="center" wrapText="1" readingOrder="1"/>
    </xf>
    <xf numFmtId="3" fontId="5" fillId="33" borderId="13" xfId="0" applyNumberFormat="1" applyFont="1" applyFill="1" applyBorder="1" applyAlignment="1">
      <alignment horizontal="center" vertical="center" wrapText="1" readingOrder="1"/>
    </xf>
    <xf numFmtId="3" fontId="5" fillId="33" borderId="13" xfId="0" applyNumberFormat="1" applyFont="1" applyFill="1" applyBorder="1" applyAlignment="1">
      <alignment horizontal="center" vertical="center" wrapText="1" readingOrder="1"/>
    </xf>
    <xf numFmtId="3" fontId="4" fillId="33" borderId="13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wrapText="1" readingOrder="1"/>
    </xf>
    <xf numFmtId="0" fontId="3" fillId="33" borderId="19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/>
    </xf>
    <xf numFmtId="0" fontId="4" fillId="33" borderId="13" xfId="0" applyNumberFormat="1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left"/>
    </xf>
    <xf numFmtId="3" fontId="2" fillId="33" borderId="16" xfId="0" applyNumberFormat="1" applyFont="1" applyFill="1" applyBorder="1" applyAlignment="1">
      <alignment/>
    </xf>
    <xf numFmtId="3" fontId="4" fillId="33" borderId="0" xfId="0" applyNumberFormat="1" applyFont="1" applyFill="1" applyAlignment="1">
      <alignment wrapText="1"/>
    </xf>
    <xf numFmtId="0" fontId="4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4" fillId="33" borderId="0" xfId="0" applyNumberFormat="1" applyFont="1" applyFill="1" applyAlignment="1">
      <alignment horizontal="center"/>
    </xf>
    <xf numFmtId="0" fontId="2" fillId="33" borderId="21" xfId="0" applyNumberFormat="1" applyFont="1" applyFill="1" applyBorder="1" applyAlignment="1">
      <alignment/>
    </xf>
    <xf numFmtId="0" fontId="4" fillId="33" borderId="22" xfId="0" applyNumberFormat="1" applyFont="1" applyFill="1" applyBorder="1" applyAlignment="1">
      <alignment/>
    </xf>
    <xf numFmtId="0" fontId="3" fillId="33" borderId="22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0" fontId="4" fillId="33" borderId="24" xfId="0" applyNumberFormat="1" applyFont="1" applyFill="1" applyBorder="1" applyAlignment="1">
      <alignment horizontal="center" vertical="center" wrapText="1"/>
    </xf>
    <xf numFmtId="3" fontId="4" fillId="33" borderId="25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right"/>
    </xf>
    <xf numFmtId="3" fontId="2" fillId="33" borderId="25" xfId="0" applyNumberFormat="1" applyFont="1" applyFill="1" applyBorder="1" applyAlignment="1">
      <alignment wrapText="1"/>
    </xf>
    <xf numFmtId="3" fontId="4" fillId="33" borderId="24" xfId="0" applyNumberFormat="1" applyFont="1" applyFill="1" applyBorder="1" applyAlignment="1">
      <alignment horizontal="center" vertical="center" wrapText="1"/>
    </xf>
    <xf numFmtId="3" fontId="2" fillId="33" borderId="25" xfId="0" applyNumberFormat="1" applyFont="1" applyFill="1" applyBorder="1" applyAlignment="1">
      <alignment horizontal="right" vertical="center" wrapText="1"/>
    </xf>
    <xf numFmtId="3" fontId="2" fillId="33" borderId="25" xfId="0" applyNumberFormat="1" applyFont="1" applyFill="1" applyBorder="1" applyAlignment="1">
      <alignment horizontal="right" wrapText="1"/>
    </xf>
    <xf numFmtId="0" fontId="4" fillId="33" borderId="24" xfId="0" applyNumberFormat="1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/>
    </xf>
    <xf numFmtId="0" fontId="4" fillId="33" borderId="26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 quotePrefix="1">
      <alignment horizontal="left"/>
    </xf>
    <xf numFmtId="3" fontId="2" fillId="33" borderId="27" xfId="0" applyNumberFormat="1" applyFont="1" applyFill="1" applyBorder="1" applyAlignment="1">
      <alignment horizontal="right"/>
    </xf>
    <xf numFmtId="3" fontId="2" fillId="33" borderId="28" xfId="0" applyNumberFormat="1" applyFont="1" applyFill="1" applyBorder="1" applyAlignment="1">
      <alignment horizontal="right"/>
    </xf>
    <xf numFmtId="3" fontId="2" fillId="33" borderId="21" xfId="0" applyNumberFormat="1" applyFont="1" applyFill="1" applyBorder="1" applyAlignment="1">
      <alignment horizontal="left"/>
    </xf>
    <xf numFmtId="0" fontId="3" fillId="33" borderId="22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 wrapText="1"/>
    </xf>
    <xf numFmtId="3" fontId="3" fillId="33" borderId="23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 horizontal="center" vertical="center" wrapText="1" readingOrder="1"/>
    </xf>
    <xf numFmtId="3" fontId="4" fillId="33" borderId="25" xfId="0" applyNumberFormat="1" applyFont="1" applyFill="1" applyBorder="1" applyAlignment="1">
      <alignment horizontal="center" vertical="center" wrapText="1" readingOrder="1"/>
    </xf>
    <xf numFmtId="3" fontId="2" fillId="33" borderId="25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 wrapText="1"/>
    </xf>
    <xf numFmtId="3" fontId="7" fillId="33" borderId="25" xfId="0" applyNumberFormat="1" applyFont="1" applyFill="1" applyBorder="1" applyAlignment="1">
      <alignment/>
    </xf>
    <xf numFmtId="0" fontId="3" fillId="33" borderId="26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 horizontal="center"/>
    </xf>
    <xf numFmtId="0" fontId="5" fillId="4" borderId="29" xfId="0" applyNumberFormat="1" applyFont="1" applyFill="1" applyBorder="1" applyAlignment="1">
      <alignment horizontal="center" vertical="center" wrapText="1"/>
    </xf>
    <xf numFmtId="0" fontId="5" fillId="4" borderId="30" xfId="0" applyNumberFormat="1" applyFont="1" applyFill="1" applyBorder="1" applyAlignment="1">
      <alignment horizontal="center" vertical="center" wrapText="1"/>
    </xf>
    <xf numFmtId="3" fontId="4" fillId="4" borderId="30" xfId="0" applyNumberFormat="1" applyFont="1" applyFill="1" applyBorder="1" applyAlignment="1">
      <alignment horizontal="center" vertical="center" wrapText="1" readingOrder="1"/>
    </xf>
    <xf numFmtId="3" fontId="5" fillId="4" borderId="30" xfId="0" applyNumberFormat="1" applyFont="1" applyFill="1" applyBorder="1" applyAlignment="1">
      <alignment horizontal="center" vertical="center" wrapText="1"/>
    </xf>
    <xf numFmtId="3" fontId="4" fillId="4" borderId="30" xfId="0" applyNumberFormat="1" applyFont="1" applyFill="1" applyBorder="1" applyAlignment="1">
      <alignment horizontal="center" vertical="center" wrapText="1"/>
    </xf>
    <xf numFmtId="3" fontId="4" fillId="4" borderId="22" xfId="0" applyNumberFormat="1" applyFont="1" applyFill="1" applyBorder="1" applyAlignment="1">
      <alignment horizontal="center" vertical="center" wrapText="1" readingOrder="1"/>
    </xf>
    <xf numFmtId="3" fontId="5" fillId="4" borderId="22" xfId="0" applyNumberFormat="1" applyFont="1" applyFill="1" applyBorder="1" applyAlignment="1">
      <alignment horizontal="center" vertical="center" wrapText="1"/>
    </xf>
    <xf numFmtId="3" fontId="4" fillId="4" borderId="30" xfId="0" applyNumberFormat="1" applyFont="1" applyFill="1" applyBorder="1" applyAlignment="1">
      <alignment horizontal="center" vertical="center" wrapText="1"/>
    </xf>
    <xf numFmtId="3" fontId="4" fillId="4" borderId="31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/>
    </xf>
    <xf numFmtId="3" fontId="7" fillId="33" borderId="25" xfId="0" applyNumberFormat="1" applyFont="1" applyFill="1" applyBorder="1" applyAlignment="1">
      <alignment/>
    </xf>
    <xf numFmtId="0" fontId="15" fillId="33" borderId="26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 quotePrefix="1">
      <alignment horizontal="left" vertical="center"/>
    </xf>
    <xf numFmtId="3" fontId="2" fillId="33" borderId="27" xfId="0" applyNumberFormat="1" applyFont="1" applyFill="1" applyBorder="1" applyAlignment="1">
      <alignment vertical="center"/>
    </xf>
    <xf numFmtId="3" fontId="2" fillId="33" borderId="28" xfId="0" applyNumberFormat="1" applyFont="1" applyFill="1" applyBorder="1" applyAlignment="1">
      <alignment vertical="center"/>
    </xf>
    <xf numFmtId="0" fontId="2" fillId="33" borderId="32" xfId="0" applyNumberFormat="1" applyFont="1" applyFill="1" applyBorder="1" applyAlignment="1">
      <alignment/>
    </xf>
    <xf numFmtId="0" fontId="4" fillId="33" borderId="33" xfId="0" applyNumberFormat="1" applyFont="1" applyFill="1" applyBorder="1" applyAlignment="1">
      <alignment/>
    </xf>
    <xf numFmtId="0" fontId="3" fillId="33" borderId="33" xfId="0" applyNumberFormat="1" applyFont="1" applyFill="1" applyBorder="1" applyAlignment="1">
      <alignment/>
    </xf>
    <xf numFmtId="3" fontId="4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0" fontId="3" fillId="4" borderId="29" xfId="0" applyNumberFormat="1" applyFont="1" applyFill="1" applyBorder="1" applyAlignment="1">
      <alignment horizontal="center" vertical="center" wrapText="1"/>
    </xf>
    <xf numFmtId="0" fontId="4" fillId="4" borderId="30" xfId="0" applyNumberFormat="1" applyFont="1" applyFill="1" applyBorder="1" applyAlignment="1">
      <alignment horizontal="center" vertical="center" wrapText="1"/>
    </xf>
    <xf numFmtId="3" fontId="4" fillId="4" borderId="30" xfId="0" applyNumberFormat="1" applyFont="1" applyFill="1" applyBorder="1" applyAlignment="1">
      <alignment horizontal="center" vertical="center" wrapText="1" readingOrder="1"/>
    </xf>
    <xf numFmtId="3" fontId="4" fillId="4" borderId="22" xfId="0" applyNumberFormat="1" applyFont="1" applyFill="1" applyBorder="1" applyAlignment="1">
      <alignment horizontal="center" vertical="center" wrapText="1" readingOrder="1"/>
    </xf>
    <xf numFmtId="3" fontId="4" fillId="4" borderId="35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 wrapText="1"/>
    </xf>
    <xf numFmtId="3" fontId="4" fillId="4" borderId="24" xfId="0" applyNumberFormat="1" applyFont="1" applyFill="1" applyBorder="1" applyAlignment="1">
      <alignment horizontal="center" vertical="center" wrapText="1" readingOrder="1"/>
    </xf>
    <xf numFmtId="3" fontId="4" fillId="4" borderId="25" xfId="0" applyNumberFormat="1" applyFont="1" applyFill="1" applyBorder="1" applyAlignment="1">
      <alignment horizontal="center" vertical="center" wrapText="1"/>
    </xf>
    <xf numFmtId="3" fontId="2" fillId="33" borderId="27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 horizontal="left"/>
    </xf>
    <xf numFmtId="3" fontId="2" fillId="33" borderId="33" xfId="0" applyNumberFormat="1" applyFont="1" applyFill="1" applyBorder="1" applyAlignment="1" quotePrefix="1">
      <alignment horizontal="left"/>
    </xf>
    <xf numFmtId="3" fontId="7" fillId="33" borderId="33" xfId="0" applyNumberFormat="1" applyFont="1" applyFill="1" applyBorder="1" applyAlignment="1">
      <alignment/>
    </xf>
    <xf numFmtId="3" fontId="7" fillId="33" borderId="33" xfId="0" applyNumberFormat="1" applyFont="1" applyFill="1" applyBorder="1" applyAlignment="1">
      <alignment wrapText="1"/>
    </xf>
    <xf numFmtId="3" fontId="2" fillId="33" borderId="33" xfId="0" applyNumberFormat="1" applyFont="1" applyFill="1" applyBorder="1" applyAlignment="1">
      <alignment/>
    </xf>
    <xf numFmtId="3" fontId="7" fillId="33" borderId="34" xfId="0" applyNumberFormat="1" applyFont="1" applyFill="1" applyBorder="1" applyAlignment="1">
      <alignment/>
    </xf>
    <xf numFmtId="0" fontId="4" fillId="33" borderId="29" xfId="0" applyNumberFormat="1" applyFont="1" applyFill="1" applyBorder="1" applyAlignment="1">
      <alignment horizontal="center"/>
    </xf>
    <xf numFmtId="0" fontId="4" fillId="33" borderId="30" xfId="0" applyNumberFormat="1" applyFont="1" applyFill="1" applyBorder="1" applyAlignment="1">
      <alignment horizontal="center"/>
    </xf>
    <xf numFmtId="3" fontId="3" fillId="33" borderId="31" xfId="0" applyNumberFormat="1" applyFont="1" applyFill="1" applyBorder="1" applyAlignment="1">
      <alignment/>
    </xf>
    <xf numFmtId="3" fontId="4" fillId="4" borderId="36" xfId="0" applyNumberFormat="1" applyFont="1" applyFill="1" applyBorder="1" applyAlignment="1">
      <alignment horizontal="center" vertical="center" wrapText="1" readingOrder="1"/>
    </xf>
    <xf numFmtId="3" fontId="4" fillId="4" borderId="37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/>
    </xf>
    <xf numFmtId="3" fontId="22" fillId="33" borderId="14" xfId="0" applyNumberFormat="1" applyFont="1" applyFill="1" applyBorder="1" applyAlignment="1" quotePrefix="1">
      <alignment horizontal="center" vertical="center"/>
    </xf>
    <xf numFmtId="0" fontId="2" fillId="33" borderId="16" xfId="0" applyNumberFormat="1" applyFont="1" applyFill="1" applyBorder="1" applyAlignment="1">
      <alignment horizontal="left" vertical="center" wrapText="1"/>
    </xf>
    <xf numFmtId="3" fontId="2" fillId="33" borderId="16" xfId="0" applyNumberFormat="1" applyFont="1" applyFill="1" applyBorder="1" applyAlignment="1">
      <alignment horizontal="left" wrapText="1"/>
    </xf>
    <xf numFmtId="3" fontId="2" fillId="33" borderId="20" xfId="0" applyNumberFormat="1" applyFont="1" applyFill="1" applyBorder="1" applyAlignment="1">
      <alignment horizontal="left" wrapText="1"/>
    </xf>
    <xf numFmtId="3" fontId="2" fillId="33" borderId="38" xfId="0" applyNumberFormat="1" applyFont="1" applyFill="1" applyBorder="1" applyAlignment="1">
      <alignment horizontal="left" wrapText="1"/>
    </xf>
    <xf numFmtId="3" fontId="2" fillId="33" borderId="16" xfId="0" applyNumberFormat="1" applyFont="1" applyFill="1" applyBorder="1" applyAlignment="1">
      <alignment horizontal="left"/>
    </xf>
    <xf numFmtId="3" fontId="2" fillId="33" borderId="39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3" fontId="2" fillId="33" borderId="40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4" fillId="33" borderId="35" xfId="0" applyNumberFormat="1" applyFont="1" applyFill="1" applyBorder="1" applyAlignment="1">
      <alignment horizontal="center"/>
    </xf>
    <xf numFmtId="0" fontId="4" fillId="33" borderId="22" xfId="0" applyNumberFormat="1" applyFont="1" applyFill="1" applyBorder="1" applyAlignment="1">
      <alignment horizontal="center"/>
    </xf>
    <xf numFmtId="0" fontId="4" fillId="33" borderId="41" xfId="0" applyNumberFormat="1" applyFont="1" applyFill="1" applyBorder="1" applyAlignment="1">
      <alignment horizontal="center"/>
    </xf>
    <xf numFmtId="0" fontId="5" fillId="33" borderId="26" xfId="0" applyNumberFormat="1" applyFont="1" applyFill="1" applyBorder="1" applyAlignment="1">
      <alignment horizontal="center"/>
    </xf>
    <xf numFmtId="0" fontId="5" fillId="33" borderId="27" xfId="0" applyNumberFormat="1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4" fontId="39" fillId="0" borderId="20" xfId="0" applyNumberFormat="1" applyFont="1" applyBorder="1" applyAlignment="1">
      <alignment horizontal="center" vertical="center"/>
    </xf>
    <xf numFmtId="4" fontId="39" fillId="0" borderId="42" xfId="0" applyNumberFormat="1" applyFont="1" applyBorder="1" applyAlignment="1">
      <alignment horizontal="center" vertical="center"/>
    </xf>
    <xf numFmtId="4" fontId="39" fillId="0" borderId="38" xfId="0" applyNumberFormat="1" applyFont="1" applyBorder="1" applyAlignment="1">
      <alignment horizontal="center" vertical="center"/>
    </xf>
    <xf numFmtId="4" fontId="39" fillId="34" borderId="20" xfId="0" applyNumberFormat="1" applyFont="1" applyFill="1" applyBorder="1" applyAlignment="1">
      <alignment horizontal="center" vertical="center"/>
    </xf>
    <xf numFmtId="4" fontId="39" fillId="34" borderId="42" xfId="0" applyNumberFormat="1" applyFont="1" applyFill="1" applyBorder="1" applyAlignment="1">
      <alignment horizontal="center" vertical="center"/>
    </xf>
    <xf numFmtId="4" fontId="39" fillId="34" borderId="38" xfId="0" applyNumberFormat="1" applyFont="1" applyFill="1" applyBorder="1" applyAlignment="1">
      <alignment horizontal="center" vertical="center"/>
    </xf>
    <xf numFmtId="0" fontId="17" fillId="33" borderId="0" xfId="0" applyNumberFormat="1" applyFont="1" applyFill="1" applyBorder="1" applyAlignment="1" applyProtection="1">
      <alignment horizontal="center" vertical="center" wrapText="1"/>
      <protection/>
    </xf>
    <xf numFmtId="4" fontId="39" fillId="33" borderId="16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/>
    </xf>
    <xf numFmtId="3" fontId="2" fillId="33" borderId="14" xfId="0" applyNumberFormat="1" applyFont="1" applyFill="1" applyBorder="1" applyAlignment="1" quotePrefix="1">
      <alignment horizontal="left" vertical="center"/>
    </xf>
    <xf numFmtId="4" fontId="2" fillId="33" borderId="13" xfId="0" applyNumberFormat="1" applyFont="1" applyFill="1" applyBorder="1" applyAlignment="1">
      <alignment vertical="center"/>
    </xf>
    <xf numFmtId="4" fontId="2" fillId="33" borderId="38" xfId="0" applyNumberFormat="1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9"/>
  <sheetViews>
    <sheetView tabSelected="1" view="pageBreakPreview" zoomScale="75" zoomScaleNormal="70" zoomScaleSheetLayoutView="75" zoomScalePageLayoutView="0" workbookViewId="0" topLeftCell="A64">
      <selection activeCell="Q82" sqref="Q82"/>
    </sheetView>
  </sheetViews>
  <sheetFormatPr defaultColWidth="9.140625" defaultRowHeight="12.75"/>
  <cols>
    <col min="1" max="1" width="11.140625" style="14" customWidth="1"/>
    <col min="2" max="2" width="44.8515625" style="15" customWidth="1"/>
    <col min="3" max="3" width="17.421875" style="4" customWidth="1"/>
    <col min="4" max="4" width="15.57421875" style="7" customWidth="1"/>
    <col min="5" max="5" width="15.57421875" style="4" customWidth="1"/>
    <col min="6" max="6" width="14.421875" style="4" customWidth="1"/>
    <col min="7" max="7" width="13.421875" style="4" customWidth="1"/>
    <col min="8" max="8" width="17.00390625" style="4" customWidth="1"/>
    <col min="9" max="9" width="14.421875" style="4" customWidth="1"/>
    <col min="10" max="10" width="14.28125" style="4" customWidth="1"/>
    <col min="11" max="12" width="10.140625" style="4" hidden="1" customWidth="1"/>
    <col min="13" max="13" width="11.140625" style="4" hidden="1" customWidth="1"/>
    <col min="14" max="14" width="20.8515625" style="4" hidden="1" customWidth="1"/>
    <col min="15" max="15" width="14.57421875" style="4" customWidth="1"/>
    <col min="16" max="16" width="13.28125" style="4" customWidth="1"/>
    <col min="17" max="17" width="14.7109375" style="4" customWidth="1"/>
    <col min="18" max="18" width="12.7109375" style="4" customWidth="1"/>
    <col min="19" max="19" width="13.28125" style="4" customWidth="1"/>
    <col min="20" max="20" width="7.28125" style="4" customWidth="1"/>
    <col min="21" max="65" width="9.140625" style="4" customWidth="1"/>
    <col min="66" max="16384" width="9.140625" style="4" customWidth="1"/>
  </cols>
  <sheetData>
    <row r="1" spans="1:18" ht="34.5" customHeight="1">
      <c r="A1" s="218" t="s">
        <v>108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32"/>
    </row>
    <row r="2" spans="1:18" ht="34.5" customHeight="1">
      <c r="A2" s="5" t="s">
        <v>127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8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2" ht="27.75" customHeight="1">
      <c r="A4" s="6" t="s">
        <v>74</v>
      </c>
      <c r="B4" s="4"/>
    </row>
    <row r="5" spans="1:9" ht="22.5" customHeight="1" thickBot="1">
      <c r="A5" s="6"/>
      <c r="B5" s="4"/>
      <c r="H5" s="13"/>
      <c r="I5" s="13"/>
    </row>
    <row r="6" spans="1:9" ht="34.5" customHeight="1" thickBot="1">
      <c r="A6" s="81" t="s">
        <v>5</v>
      </c>
      <c r="B6" s="81"/>
      <c r="C6" s="118" t="s">
        <v>69</v>
      </c>
      <c r="D6" s="8"/>
      <c r="H6" s="13"/>
      <c r="I6" s="13"/>
    </row>
    <row r="7" spans="1:9" ht="34.5" customHeight="1" thickBot="1">
      <c r="A7" s="119" t="s">
        <v>39</v>
      </c>
      <c r="B7" s="119"/>
      <c r="C7" s="120">
        <f>C37</f>
        <v>620240</v>
      </c>
      <c r="D7" s="8"/>
      <c r="H7" s="13"/>
      <c r="I7" s="13"/>
    </row>
    <row r="8" spans="1:9" ht="34.5" customHeight="1" thickBot="1">
      <c r="A8" s="119" t="s">
        <v>40</v>
      </c>
      <c r="B8" s="119"/>
      <c r="C8" s="120">
        <v>0</v>
      </c>
      <c r="D8" s="8"/>
      <c r="H8" s="13"/>
      <c r="I8" s="13"/>
    </row>
    <row r="9" spans="1:9" ht="34.5" customHeight="1" thickBot="1">
      <c r="A9" s="119" t="s">
        <v>43</v>
      </c>
      <c r="B9" s="119"/>
      <c r="C9" s="120">
        <v>449873</v>
      </c>
      <c r="D9" s="8"/>
      <c r="I9" s="16"/>
    </row>
    <row r="10" spans="1:9" ht="34.5" customHeight="1" thickBot="1">
      <c r="A10" s="210" t="s">
        <v>52</v>
      </c>
      <c r="B10" s="210"/>
      <c r="C10" s="120">
        <v>1738450</v>
      </c>
      <c r="D10" s="8"/>
      <c r="I10" s="16"/>
    </row>
    <row r="11" spans="1:4" ht="40.5" customHeight="1" thickBot="1">
      <c r="A11" s="210" t="s">
        <v>35</v>
      </c>
      <c r="B11" s="210"/>
      <c r="C11" s="120">
        <f>C80</f>
        <v>75000</v>
      </c>
      <c r="D11" s="8"/>
    </row>
    <row r="12" spans="1:4" ht="42.75" customHeight="1" thickBot="1">
      <c r="A12" s="210" t="s">
        <v>66</v>
      </c>
      <c r="B12" s="210"/>
      <c r="C12" s="120">
        <f>Q82</f>
        <v>20000</v>
      </c>
      <c r="D12" s="8"/>
    </row>
    <row r="13" spans="1:4" ht="32.25" customHeight="1" thickBot="1">
      <c r="A13" s="210" t="s">
        <v>50</v>
      </c>
      <c r="B13" s="210"/>
      <c r="C13" s="120">
        <f>F71</f>
        <v>131413</v>
      </c>
      <c r="D13" s="8"/>
    </row>
    <row r="14" spans="1:4" ht="34.5" customHeight="1" thickBot="1">
      <c r="A14" s="210" t="s">
        <v>51</v>
      </c>
      <c r="B14" s="210"/>
      <c r="C14" s="120">
        <f>G52+G71</f>
        <v>364060</v>
      </c>
      <c r="D14" s="8"/>
    </row>
    <row r="15" spans="1:4" ht="34.5" customHeight="1" thickBot="1">
      <c r="A15" s="119" t="s">
        <v>67</v>
      </c>
      <c r="B15" s="119"/>
      <c r="C15" s="120">
        <f>H71</f>
        <v>45000</v>
      </c>
      <c r="D15" s="8"/>
    </row>
    <row r="16" spans="1:4" ht="34.5" customHeight="1" thickBot="1">
      <c r="A16" s="119" t="s">
        <v>65</v>
      </c>
      <c r="B16" s="119"/>
      <c r="C16" s="120">
        <f>R71</f>
        <v>7000</v>
      </c>
      <c r="D16" s="8"/>
    </row>
    <row r="17" spans="1:4" ht="34.5" customHeight="1" thickBot="1">
      <c r="A17" s="119" t="s">
        <v>58</v>
      </c>
      <c r="B17" s="119"/>
      <c r="C17" s="120">
        <f>J82</f>
        <v>205010</v>
      </c>
      <c r="D17" s="8"/>
    </row>
    <row r="18" spans="1:4" ht="34.5" customHeight="1" thickBot="1">
      <c r="A18" s="119" t="s">
        <v>59</v>
      </c>
      <c r="B18" s="119"/>
      <c r="C18" s="120">
        <v>337300</v>
      </c>
      <c r="D18" s="8"/>
    </row>
    <row r="19" spans="1:4" ht="34.5" customHeight="1" thickBot="1">
      <c r="A19" s="119" t="s">
        <v>61</v>
      </c>
      <c r="B19" s="119"/>
      <c r="C19" s="120">
        <f>I82</f>
        <v>57000</v>
      </c>
      <c r="D19" s="8"/>
    </row>
    <row r="20" spans="1:4" ht="34.5" customHeight="1" thickBot="1">
      <c r="A20" s="211" t="s">
        <v>38</v>
      </c>
      <c r="B20" s="211"/>
      <c r="C20" s="120">
        <f>P71</f>
        <v>8000</v>
      </c>
      <c r="D20" s="8"/>
    </row>
    <row r="21" spans="1:4" ht="34.5" customHeight="1" thickBot="1">
      <c r="A21" s="214" t="s">
        <v>121</v>
      </c>
      <c r="B21" s="214"/>
      <c r="C21" s="120">
        <v>6475000</v>
      </c>
      <c r="D21" s="8"/>
    </row>
    <row r="22" spans="1:4" ht="34.5" customHeight="1" thickBot="1">
      <c r="A22" s="214" t="s">
        <v>120</v>
      </c>
      <c r="B22" s="214"/>
      <c r="C22" s="120">
        <v>1161000</v>
      </c>
      <c r="D22" s="8"/>
    </row>
    <row r="23" spans="1:4" ht="34.5" customHeight="1" thickBot="1">
      <c r="A23" s="211" t="s">
        <v>73</v>
      </c>
      <c r="B23" s="211"/>
      <c r="C23" s="69">
        <f>S71</f>
        <v>62868.85</v>
      </c>
      <c r="D23" s="8"/>
    </row>
    <row r="24" spans="1:4" ht="34.5" customHeight="1" thickBot="1">
      <c r="A24" s="212" t="s">
        <v>1</v>
      </c>
      <c r="B24" s="213"/>
      <c r="C24" s="69">
        <f>SUM(C7:C23)</f>
        <v>11757214.85</v>
      </c>
      <c r="D24" s="4"/>
    </row>
    <row r="25" spans="1:6" ht="15.75">
      <c r="A25" s="9"/>
      <c r="B25" s="9"/>
      <c r="C25" s="1"/>
      <c r="D25" s="1"/>
      <c r="E25" s="1"/>
      <c r="F25" s="10"/>
    </row>
    <row r="26" spans="1:9" ht="19.5" customHeight="1">
      <c r="A26" s="9"/>
      <c r="B26" s="1"/>
      <c r="D26" s="11"/>
      <c r="E26" s="1"/>
      <c r="F26" s="1"/>
      <c r="G26" s="1"/>
      <c r="H26" s="1"/>
      <c r="I26" s="1"/>
    </row>
    <row r="27" spans="1:19" s="12" customFormat="1" ht="20.25" customHeight="1" thickBot="1">
      <c r="A27" s="197" t="s">
        <v>62</v>
      </c>
      <c r="B27" s="198"/>
      <c r="C27" s="199"/>
      <c r="D27" s="200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201" t="s">
        <v>4</v>
      </c>
      <c r="R27" s="201"/>
      <c r="S27" s="202"/>
    </row>
    <row r="28" spans="1:19" ht="15.75" customHeight="1">
      <c r="A28" s="203"/>
      <c r="B28" s="204"/>
      <c r="C28" s="220" t="s">
        <v>28</v>
      </c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2"/>
      <c r="R28" s="204"/>
      <c r="S28" s="205"/>
    </row>
    <row r="29" spans="1:20" s="7" customFormat="1" ht="66" customHeight="1">
      <c r="A29" s="206" t="s">
        <v>10</v>
      </c>
      <c r="B29" s="58" t="s">
        <v>3</v>
      </c>
      <c r="C29" s="58" t="s">
        <v>70</v>
      </c>
      <c r="D29" s="59" t="s">
        <v>27</v>
      </c>
      <c r="E29" s="58" t="s">
        <v>29</v>
      </c>
      <c r="F29" s="58" t="s">
        <v>30</v>
      </c>
      <c r="G29" s="58" t="s">
        <v>33</v>
      </c>
      <c r="H29" s="60" t="s">
        <v>31</v>
      </c>
      <c r="I29" s="60"/>
      <c r="J29" s="61"/>
      <c r="K29" s="58"/>
      <c r="L29" s="58"/>
      <c r="M29" s="58"/>
      <c r="N29" s="62"/>
      <c r="O29" s="62"/>
      <c r="P29" s="58"/>
      <c r="Q29" s="58"/>
      <c r="R29" s="58"/>
      <c r="S29" s="207"/>
      <c r="T29" s="4"/>
    </row>
    <row r="30" spans="1:19" ht="24.75" customHeight="1">
      <c r="A30" s="138">
        <v>32</v>
      </c>
      <c r="B30" s="47" t="s">
        <v>16</v>
      </c>
      <c r="C30" s="51">
        <f>C31+C32+C33+C34</f>
        <v>619990</v>
      </c>
      <c r="D30" s="51">
        <f>D31+D32+D33+D34</f>
        <v>287990</v>
      </c>
      <c r="E30" s="51">
        <f>E31+E32+E33+E34</f>
        <v>200000</v>
      </c>
      <c r="F30" s="51">
        <f>F31+F32+F33+F34</f>
        <v>120000</v>
      </c>
      <c r="G30" s="51">
        <f>G31+G32+G33+G34</f>
        <v>12000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151"/>
    </row>
    <row r="31" spans="1:19" ht="24.75" customHeight="1">
      <c r="A31" s="138">
        <v>321</v>
      </c>
      <c r="B31" s="47" t="s">
        <v>17</v>
      </c>
      <c r="C31" s="51">
        <v>27000</v>
      </c>
      <c r="D31" s="51">
        <v>27000</v>
      </c>
      <c r="E31" s="51"/>
      <c r="F31" s="51"/>
      <c r="G31" s="51"/>
      <c r="H31" s="51"/>
      <c r="I31" s="51"/>
      <c r="J31" s="51"/>
      <c r="K31" s="51" t="e">
        <f>SUM(#REF!)</f>
        <v>#REF!</v>
      </c>
      <c r="L31" s="51" t="e">
        <f>SUM(#REF!)</f>
        <v>#REF!</v>
      </c>
      <c r="M31" s="51" t="e">
        <f>SUM(#REF!)</f>
        <v>#REF!</v>
      </c>
      <c r="N31" s="51" t="e">
        <f>SUM(#REF!)</f>
        <v>#REF!</v>
      </c>
      <c r="O31" s="51"/>
      <c r="P31" s="51"/>
      <c r="Q31" s="51"/>
      <c r="R31" s="51"/>
      <c r="S31" s="151"/>
    </row>
    <row r="32" spans="1:19" ht="24.75" customHeight="1">
      <c r="A32" s="132">
        <v>322</v>
      </c>
      <c r="B32" s="48" t="s">
        <v>22</v>
      </c>
      <c r="C32" s="51">
        <v>290000</v>
      </c>
      <c r="D32" s="63">
        <v>90000</v>
      </c>
      <c r="E32" s="63">
        <v>200000</v>
      </c>
      <c r="F32" s="63"/>
      <c r="G32" s="63"/>
      <c r="H32" s="63"/>
      <c r="I32" s="63"/>
      <c r="J32" s="63"/>
      <c r="K32" s="63" t="e">
        <f>SUM(#REF!)</f>
        <v>#REF!</v>
      </c>
      <c r="L32" s="63" t="e">
        <f>SUM(#REF!)</f>
        <v>#REF!</v>
      </c>
      <c r="M32" s="63" t="e">
        <f>SUM(#REF!)</f>
        <v>#REF!</v>
      </c>
      <c r="N32" s="63" t="e">
        <f>SUM(#REF!)</f>
        <v>#REF!</v>
      </c>
      <c r="O32" s="63"/>
      <c r="P32" s="51"/>
      <c r="Q32" s="51"/>
      <c r="R32" s="51"/>
      <c r="S32" s="151"/>
    </row>
    <row r="33" spans="1:19" ht="24.75" customHeight="1">
      <c r="A33" s="132">
        <v>323</v>
      </c>
      <c r="B33" s="64" t="s">
        <v>19</v>
      </c>
      <c r="C33" s="51">
        <v>287390</v>
      </c>
      <c r="D33" s="63">
        <v>155390</v>
      </c>
      <c r="E33" s="63"/>
      <c r="F33" s="63">
        <v>120000</v>
      </c>
      <c r="G33" s="63">
        <v>12000</v>
      </c>
      <c r="H33" s="63"/>
      <c r="I33" s="63"/>
      <c r="J33" s="63"/>
      <c r="K33" s="63" t="e">
        <f>SUM(#REF!)</f>
        <v>#REF!</v>
      </c>
      <c r="L33" s="63" t="e">
        <f>SUM(#REF!)</f>
        <v>#REF!</v>
      </c>
      <c r="M33" s="63" t="e">
        <f>SUM(#REF!)</f>
        <v>#REF!</v>
      </c>
      <c r="N33" s="63" t="e">
        <f>SUM(#REF!)</f>
        <v>#REF!</v>
      </c>
      <c r="O33" s="63"/>
      <c r="P33" s="63"/>
      <c r="Q33" s="63"/>
      <c r="R33" s="63"/>
      <c r="S33" s="151"/>
    </row>
    <row r="34" spans="1:20" s="16" customFormat="1" ht="24.75" customHeight="1">
      <c r="A34" s="132">
        <v>329</v>
      </c>
      <c r="B34" s="64" t="s">
        <v>20</v>
      </c>
      <c r="C34" s="51">
        <v>15600</v>
      </c>
      <c r="D34" s="51">
        <v>15600</v>
      </c>
      <c r="E34" s="63"/>
      <c r="F34" s="63"/>
      <c r="G34" s="63"/>
      <c r="H34" s="63"/>
      <c r="I34" s="63"/>
      <c r="J34" s="63"/>
      <c r="K34" s="63" t="e">
        <f>SUM(#REF!)</f>
        <v>#REF!</v>
      </c>
      <c r="L34" s="63" t="e">
        <f>SUM(#REF!)</f>
        <v>#REF!</v>
      </c>
      <c r="M34" s="63" t="e">
        <f>SUM(#REF!)</f>
        <v>#REF!</v>
      </c>
      <c r="N34" s="63" t="e">
        <f>SUM(#REF!)</f>
        <v>#REF!</v>
      </c>
      <c r="O34" s="63"/>
      <c r="P34" s="63"/>
      <c r="Q34" s="63"/>
      <c r="R34" s="63"/>
      <c r="S34" s="151"/>
      <c r="T34" s="4"/>
    </row>
    <row r="35" spans="1:19" ht="24.75" customHeight="1">
      <c r="A35" s="132">
        <v>34</v>
      </c>
      <c r="B35" s="36" t="s">
        <v>54</v>
      </c>
      <c r="C35" s="51">
        <v>250</v>
      </c>
      <c r="D35" s="51">
        <v>250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151"/>
    </row>
    <row r="36" spans="1:19" ht="24.75" customHeight="1">
      <c r="A36" s="132">
        <v>343</v>
      </c>
      <c r="B36" s="36" t="s">
        <v>53</v>
      </c>
      <c r="C36" s="51">
        <v>250</v>
      </c>
      <c r="D36" s="63">
        <v>250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151"/>
    </row>
    <row r="37" spans="1:19" ht="27" customHeight="1" thickBot="1">
      <c r="A37" s="154"/>
      <c r="B37" s="155" t="s">
        <v>34</v>
      </c>
      <c r="C37" s="156">
        <f>C30+C35</f>
        <v>620240</v>
      </c>
      <c r="D37" s="156">
        <f>D35+D30</f>
        <v>288240</v>
      </c>
      <c r="E37" s="156">
        <f>E30</f>
        <v>200000</v>
      </c>
      <c r="F37" s="156">
        <f>F30</f>
        <v>120000</v>
      </c>
      <c r="G37" s="156">
        <f>G30</f>
        <v>12000</v>
      </c>
      <c r="H37" s="156"/>
      <c r="I37" s="156"/>
      <c r="J37" s="156"/>
      <c r="K37" s="156" t="e">
        <f>#REF!+K30</f>
        <v>#REF!</v>
      </c>
      <c r="L37" s="156" t="e">
        <f>#REF!+L30</f>
        <v>#REF!</v>
      </c>
      <c r="M37" s="156" t="e">
        <f>#REF!+M30</f>
        <v>#REF!</v>
      </c>
      <c r="N37" s="156" t="e">
        <f>#REF!+N30</f>
        <v>#REF!</v>
      </c>
      <c r="O37" s="156"/>
      <c r="P37" s="156"/>
      <c r="Q37" s="156"/>
      <c r="R37" s="156"/>
      <c r="S37" s="157"/>
    </row>
    <row r="38" spans="1:18" ht="24.75" customHeight="1" thickBot="1">
      <c r="A38" s="17"/>
      <c r="B38" s="1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9" ht="24.75" customHeight="1">
      <c r="A39" s="189" t="s">
        <v>63</v>
      </c>
      <c r="B39" s="190"/>
      <c r="C39" s="191"/>
      <c r="D39" s="192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48"/>
    </row>
    <row r="40" spans="1:20" s="16" customFormat="1" ht="51" customHeight="1">
      <c r="A40" s="193" t="s">
        <v>2</v>
      </c>
      <c r="B40" s="52" t="s">
        <v>3</v>
      </c>
      <c r="C40" s="52" t="s">
        <v>70</v>
      </c>
      <c r="D40" s="52" t="s">
        <v>7</v>
      </c>
      <c r="E40" s="52" t="s">
        <v>32</v>
      </c>
      <c r="F40" s="52" t="s">
        <v>50</v>
      </c>
      <c r="G40" s="53" t="s">
        <v>51</v>
      </c>
      <c r="H40" s="53" t="s">
        <v>37</v>
      </c>
      <c r="I40" s="53"/>
      <c r="J40" s="53" t="s">
        <v>36</v>
      </c>
      <c r="K40" s="54" t="s">
        <v>0</v>
      </c>
      <c r="L40" s="54" t="s">
        <v>12</v>
      </c>
      <c r="M40" s="54" t="s">
        <v>9</v>
      </c>
      <c r="N40" s="54" t="s">
        <v>8</v>
      </c>
      <c r="O40" s="54"/>
      <c r="P40" s="52"/>
      <c r="Q40" s="54"/>
      <c r="R40" s="52"/>
      <c r="S40" s="194"/>
      <c r="T40" s="4"/>
    </row>
    <row r="41" spans="1:19" ht="24.75" customHeight="1">
      <c r="A41" s="132">
        <v>31</v>
      </c>
      <c r="B41" s="36" t="s">
        <v>21</v>
      </c>
      <c r="C41" s="39">
        <v>848823</v>
      </c>
      <c r="D41" s="39">
        <v>437573</v>
      </c>
      <c r="E41" s="39">
        <v>255650</v>
      </c>
      <c r="F41" s="39"/>
      <c r="G41" s="39">
        <v>155600</v>
      </c>
      <c r="H41" s="39"/>
      <c r="I41" s="39"/>
      <c r="J41" s="39"/>
      <c r="K41" s="39" t="e">
        <f>SUM(K42+K43+K44)</f>
        <v>#REF!</v>
      </c>
      <c r="L41" s="39" t="e">
        <f>SUM(L42+L43+L44)</f>
        <v>#REF!</v>
      </c>
      <c r="M41" s="39" t="e">
        <f>SUM(M42+M43+M44)</f>
        <v>#REF!</v>
      </c>
      <c r="N41" s="39" t="e">
        <f>SUM(N42+N43+N44)</f>
        <v>#REF!</v>
      </c>
      <c r="O41" s="39"/>
      <c r="P41" s="39"/>
      <c r="Q41" s="39"/>
      <c r="R41" s="39"/>
      <c r="S41" s="139"/>
    </row>
    <row r="42" spans="1:19" ht="24.75" customHeight="1">
      <c r="A42" s="132">
        <v>311</v>
      </c>
      <c r="B42" s="36" t="s">
        <v>14</v>
      </c>
      <c r="C42" s="39">
        <v>691000</v>
      </c>
      <c r="D42" s="39">
        <v>360000</v>
      </c>
      <c r="E42" s="39">
        <v>209200</v>
      </c>
      <c r="F42" s="39"/>
      <c r="G42" s="39">
        <v>121800</v>
      </c>
      <c r="H42" s="39"/>
      <c r="I42" s="39"/>
      <c r="J42" s="39"/>
      <c r="K42" s="39" t="e">
        <f>SUM(#REF!)</f>
        <v>#REF!</v>
      </c>
      <c r="L42" s="39" t="e">
        <f>SUM(#REF!)</f>
        <v>#REF!</v>
      </c>
      <c r="M42" s="39" t="e">
        <f>SUM(#REF!)</f>
        <v>#REF!</v>
      </c>
      <c r="N42" s="39" t="e">
        <f>SUM(#REF!)</f>
        <v>#REF!</v>
      </c>
      <c r="O42" s="39"/>
      <c r="P42" s="39"/>
      <c r="Q42" s="39"/>
      <c r="R42" s="39"/>
      <c r="S42" s="139"/>
    </row>
    <row r="43" spans="1:19" ht="24.75" customHeight="1">
      <c r="A43" s="132">
        <v>312</v>
      </c>
      <c r="B43" s="36" t="s">
        <v>6</v>
      </c>
      <c r="C43" s="39">
        <v>42150</v>
      </c>
      <c r="D43" s="41">
        <v>16800</v>
      </c>
      <c r="E43" s="41">
        <v>11750</v>
      </c>
      <c r="F43" s="41"/>
      <c r="G43" s="41">
        <v>13600</v>
      </c>
      <c r="H43" s="41"/>
      <c r="I43" s="41"/>
      <c r="J43" s="41"/>
      <c r="K43" s="41" t="e">
        <f>SUM(#REF!)</f>
        <v>#REF!</v>
      </c>
      <c r="L43" s="41" t="e">
        <f>SUM(#REF!)</f>
        <v>#REF!</v>
      </c>
      <c r="M43" s="41" t="e">
        <f>SUM(#REF!)</f>
        <v>#REF!</v>
      </c>
      <c r="N43" s="41" t="e">
        <f>SUM(#REF!)</f>
        <v>#REF!</v>
      </c>
      <c r="O43" s="41"/>
      <c r="P43" s="41"/>
      <c r="Q43" s="41"/>
      <c r="R43" s="41"/>
      <c r="S43" s="139"/>
    </row>
    <row r="44" spans="1:19" ht="24.75" customHeight="1">
      <c r="A44" s="132">
        <v>313</v>
      </c>
      <c r="B44" s="36" t="s">
        <v>15</v>
      </c>
      <c r="C44" s="39">
        <v>115673</v>
      </c>
      <c r="D44" s="41">
        <v>60773</v>
      </c>
      <c r="E44" s="41">
        <v>34700</v>
      </c>
      <c r="F44" s="41"/>
      <c r="G44" s="41">
        <v>20200</v>
      </c>
      <c r="H44" s="41"/>
      <c r="I44" s="41"/>
      <c r="J44" s="41"/>
      <c r="K44" s="41" t="e">
        <f>SUM(#REF!)</f>
        <v>#REF!</v>
      </c>
      <c r="L44" s="41" t="e">
        <f>SUM(#REF!)</f>
        <v>#REF!</v>
      </c>
      <c r="M44" s="41" t="e">
        <f>SUM(#REF!)</f>
        <v>#REF!</v>
      </c>
      <c r="N44" s="41" t="e">
        <f>SUM(#REF!)</f>
        <v>#REF!</v>
      </c>
      <c r="O44" s="41"/>
      <c r="P44" s="41"/>
      <c r="Q44" s="41"/>
      <c r="R44" s="41"/>
      <c r="S44" s="139"/>
    </row>
    <row r="45" spans="1:19" ht="24.75" customHeight="1">
      <c r="A45" s="138">
        <v>32</v>
      </c>
      <c r="B45" s="47" t="s">
        <v>16</v>
      </c>
      <c r="C45" s="39">
        <v>767000</v>
      </c>
      <c r="D45" s="39">
        <v>7800</v>
      </c>
      <c r="E45" s="39">
        <v>696000</v>
      </c>
      <c r="F45" s="39"/>
      <c r="G45" s="39">
        <v>63200</v>
      </c>
      <c r="H45" s="39"/>
      <c r="I45" s="39"/>
      <c r="J45" s="39"/>
      <c r="K45" s="39" t="e">
        <f>K46+K47+K48</f>
        <v>#REF!</v>
      </c>
      <c r="L45" s="39" t="e">
        <f>L46+L47+L48</f>
        <v>#REF!</v>
      </c>
      <c r="M45" s="39" t="e">
        <f>M46+M47+M48</f>
        <v>#REF!</v>
      </c>
      <c r="N45" s="39" t="e">
        <f>N46+N47+N48</f>
        <v>#REF!</v>
      </c>
      <c r="O45" s="39"/>
      <c r="P45" s="39"/>
      <c r="Q45" s="39"/>
      <c r="R45" s="39"/>
      <c r="S45" s="139"/>
    </row>
    <row r="46" spans="1:19" ht="24.75" customHeight="1">
      <c r="A46" s="138">
        <v>321</v>
      </c>
      <c r="B46" s="47" t="s">
        <v>17</v>
      </c>
      <c r="C46" s="39">
        <v>23000</v>
      </c>
      <c r="D46" s="39">
        <v>7800</v>
      </c>
      <c r="E46" s="39">
        <v>8000</v>
      </c>
      <c r="F46" s="39"/>
      <c r="G46" s="39">
        <v>7200</v>
      </c>
      <c r="H46" s="39"/>
      <c r="I46" s="39"/>
      <c r="J46" s="39"/>
      <c r="K46" s="39" t="e">
        <f>#REF!</f>
        <v>#REF!</v>
      </c>
      <c r="L46" s="39" t="e">
        <f>#REF!</f>
        <v>#REF!</v>
      </c>
      <c r="M46" s="39" t="e">
        <f>#REF!</f>
        <v>#REF!</v>
      </c>
      <c r="N46" s="39" t="e">
        <f>#REF!</f>
        <v>#REF!</v>
      </c>
      <c r="O46" s="39"/>
      <c r="P46" s="39"/>
      <c r="Q46" s="39"/>
      <c r="R46" s="39"/>
      <c r="S46" s="139"/>
    </row>
    <row r="47" spans="1:19" ht="24.75" customHeight="1">
      <c r="A47" s="132">
        <v>322</v>
      </c>
      <c r="B47" s="36" t="s">
        <v>18</v>
      </c>
      <c r="C47" s="39">
        <v>606000</v>
      </c>
      <c r="D47" s="39"/>
      <c r="E47" s="39">
        <v>570000</v>
      </c>
      <c r="F47" s="39"/>
      <c r="G47" s="39">
        <v>36000</v>
      </c>
      <c r="H47" s="39"/>
      <c r="I47" s="39"/>
      <c r="J47" s="39"/>
      <c r="K47" s="39" t="e">
        <f>SUM(#REF!)</f>
        <v>#REF!</v>
      </c>
      <c r="L47" s="39" t="e">
        <f>SUM(#REF!)</f>
        <v>#REF!</v>
      </c>
      <c r="M47" s="39" t="e">
        <f>SUM(#REF!)</f>
        <v>#REF!</v>
      </c>
      <c r="N47" s="39" t="e">
        <f>SUM(#REF!)</f>
        <v>#REF!</v>
      </c>
      <c r="O47" s="39"/>
      <c r="P47" s="39"/>
      <c r="Q47" s="39"/>
      <c r="R47" s="39"/>
      <c r="S47" s="139"/>
    </row>
    <row r="48" spans="1:19" ht="24.75" customHeight="1">
      <c r="A48" s="132">
        <v>323</v>
      </c>
      <c r="B48" s="36" t="s">
        <v>19</v>
      </c>
      <c r="C48" s="41">
        <v>138000</v>
      </c>
      <c r="D48" s="41"/>
      <c r="E48" s="41">
        <v>118000</v>
      </c>
      <c r="F48" s="41"/>
      <c r="G48" s="41">
        <v>20000</v>
      </c>
      <c r="H48" s="41"/>
      <c r="I48" s="41"/>
      <c r="J48" s="41"/>
      <c r="K48" s="41" t="e">
        <f>SUM(#REF!)</f>
        <v>#REF!</v>
      </c>
      <c r="L48" s="41" t="e">
        <f>SUM(#REF!)</f>
        <v>#REF!</v>
      </c>
      <c r="M48" s="41" t="e">
        <f>SUM(#REF!)</f>
        <v>#REF!</v>
      </c>
      <c r="N48" s="41" t="e">
        <f>SUM(#REF!)</f>
        <v>#REF!</v>
      </c>
      <c r="O48" s="41"/>
      <c r="P48" s="41"/>
      <c r="Q48" s="41"/>
      <c r="R48" s="41"/>
      <c r="S48" s="139"/>
    </row>
    <row r="49" spans="1:19" ht="24.75" customHeight="1">
      <c r="A49" s="132">
        <v>42</v>
      </c>
      <c r="B49" s="48" t="s">
        <v>24</v>
      </c>
      <c r="C49" s="39">
        <v>58000</v>
      </c>
      <c r="D49" s="39"/>
      <c r="E49" s="39">
        <v>41000</v>
      </c>
      <c r="F49" s="39"/>
      <c r="G49" s="39">
        <v>17000</v>
      </c>
      <c r="H49" s="39"/>
      <c r="I49" s="39"/>
      <c r="J49" s="39"/>
      <c r="K49" s="39" t="e">
        <f>K50+K51</f>
        <v>#REF!</v>
      </c>
      <c r="L49" s="39" t="e">
        <f>L50+L51</f>
        <v>#REF!</v>
      </c>
      <c r="M49" s="39" t="e">
        <f>M50+M51</f>
        <v>#REF!</v>
      </c>
      <c r="N49" s="39" t="e">
        <f>N50+N51</f>
        <v>#REF!</v>
      </c>
      <c r="O49" s="39"/>
      <c r="P49" s="39"/>
      <c r="Q49" s="39"/>
      <c r="R49" s="39"/>
      <c r="S49" s="139"/>
    </row>
    <row r="50" spans="1:19" ht="24.75" customHeight="1">
      <c r="A50" s="132">
        <v>422</v>
      </c>
      <c r="B50" s="48" t="s">
        <v>25</v>
      </c>
      <c r="C50" s="39">
        <v>51000</v>
      </c>
      <c r="D50" s="39"/>
      <c r="E50" s="39">
        <v>36000</v>
      </c>
      <c r="F50" s="39"/>
      <c r="G50" s="39">
        <v>15000</v>
      </c>
      <c r="H50" s="39"/>
      <c r="I50" s="39"/>
      <c r="J50" s="39"/>
      <c r="K50" s="39" t="e">
        <f>SUM(#REF!)</f>
        <v>#REF!</v>
      </c>
      <c r="L50" s="39" t="e">
        <f>SUM(#REF!)</f>
        <v>#REF!</v>
      </c>
      <c r="M50" s="39" t="e">
        <f>SUM(#REF!)</f>
        <v>#REF!</v>
      </c>
      <c r="N50" s="39" t="e">
        <f>SUM(#REF!)</f>
        <v>#REF!</v>
      </c>
      <c r="O50" s="39"/>
      <c r="P50" s="39"/>
      <c r="Q50" s="39"/>
      <c r="R50" s="39"/>
      <c r="S50" s="139"/>
    </row>
    <row r="51" spans="1:20" s="16" customFormat="1" ht="24.75" customHeight="1">
      <c r="A51" s="132">
        <v>426</v>
      </c>
      <c r="B51" s="48" t="s">
        <v>26</v>
      </c>
      <c r="C51" s="39">
        <v>7000</v>
      </c>
      <c r="D51" s="39"/>
      <c r="E51" s="39">
        <v>5000</v>
      </c>
      <c r="F51" s="39"/>
      <c r="G51" s="39">
        <v>2000</v>
      </c>
      <c r="H51" s="39"/>
      <c r="I51" s="39"/>
      <c r="J51" s="39"/>
      <c r="K51" s="39" t="e">
        <f>#REF!</f>
        <v>#REF!</v>
      </c>
      <c r="L51" s="39" t="e">
        <f>#REF!</f>
        <v>#REF!</v>
      </c>
      <c r="M51" s="39" t="e">
        <f>#REF!</f>
        <v>#REF!</v>
      </c>
      <c r="N51" s="39" t="e">
        <f>#REF!</f>
        <v>#REF!</v>
      </c>
      <c r="O51" s="39"/>
      <c r="P51" s="39"/>
      <c r="Q51" s="39"/>
      <c r="R51" s="39"/>
      <c r="S51" s="139"/>
      <c r="T51" s="4"/>
    </row>
    <row r="52" spans="1:20" s="16" customFormat="1" ht="24.75" customHeight="1" thickBot="1">
      <c r="A52" s="223" t="s">
        <v>13</v>
      </c>
      <c r="B52" s="224"/>
      <c r="C52" s="195">
        <f>C41+C45+C49</f>
        <v>1673823</v>
      </c>
      <c r="D52" s="195">
        <f>D41+D45</f>
        <v>445373</v>
      </c>
      <c r="E52" s="195">
        <f>E41+E45+E49</f>
        <v>992650</v>
      </c>
      <c r="F52" s="195">
        <f>F41+F45+F49</f>
        <v>0</v>
      </c>
      <c r="G52" s="195">
        <f>G41+G45+G49</f>
        <v>235800</v>
      </c>
      <c r="H52" s="195">
        <f>H41+H45+H49</f>
        <v>0</v>
      </c>
      <c r="I52" s="195"/>
      <c r="J52" s="195">
        <f>J41+J45+J49</f>
        <v>0</v>
      </c>
      <c r="K52" s="195" t="e">
        <f>K41+K45+K49</f>
        <v>#REF!</v>
      </c>
      <c r="L52" s="195" t="e">
        <f>L41+L45+L49</f>
        <v>#REF!</v>
      </c>
      <c r="M52" s="195" t="e">
        <f>M41+M45+M49</f>
        <v>#REF!</v>
      </c>
      <c r="N52" s="195" t="e">
        <f>N41+N45+N49</f>
        <v>#REF!</v>
      </c>
      <c r="O52" s="195"/>
      <c r="P52" s="195">
        <f>P41+P45+P49</f>
        <v>0</v>
      </c>
      <c r="Q52" s="195">
        <f>Q41+Q45+Q49</f>
        <v>0</v>
      </c>
      <c r="R52" s="195"/>
      <c r="S52" s="196">
        <f>SUM(S41:S51)</f>
        <v>0</v>
      </c>
      <c r="T52" s="4"/>
    </row>
    <row r="53" spans="1:18" ht="24.75" customHeight="1">
      <c r="A53" s="17"/>
      <c r="B53" s="1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9" ht="24.75" customHeight="1" thickBot="1">
      <c r="A54" s="174" t="s">
        <v>64</v>
      </c>
      <c r="B54" s="175"/>
      <c r="C54" s="176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 t="s">
        <v>4</v>
      </c>
      <c r="R54" s="177"/>
      <c r="S54" s="178"/>
    </row>
    <row r="55" spans="1:19" ht="75.75" customHeight="1">
      <c r="A55" s="179" t="s">
        <v>10</v>
      </c>
      <c r="B55" s="180" t="s">
        <v>3</v>
      </c>
      <c r="C55" s="181" t="s">
        <v>70</v>
      </c>
      <c r="D55" s="166" t="s">
        <v>7</v>
      </c>
      <c r="E55" s="166" t="s">
        <v>32</v>
      </c>
      <c r="F55" s="182" t="s">
        <v>50</v>
      </c>
      <c r="G55" s="166" t="s">
        <v>51</v>
      </c>
      <c r="H55" s="166" t="s">
        <v>37</v>
      </c>
      <c r="I55" s="166" t="s">
        <v>61</v>
      </c>
      <c r="J55" s="166" t="s">
        <v>36</v>
      </c>
      <c r="K55" s="166"/>
      <c r="L55" s="166"/>
      <c r="M55" s="166"/>
      <c r="N55" s="166"/>
      <c r="O55" s="166" t="s">
        <v>60</v>
      </c>
      <c r="P55" s="166" t="s">
        <v>38</v>
      </c>
      <c r="Q55" s="183" t="s">
        <v>107</v>
      </c>
      <c r="R55" s="166" t="s">
        <v>65</v>
      </c>
      <c r="S55" s="167" t="s">
        <v>71</v>
      </c>
    </row>
    <row r="56" spans="1:19" ht="24.75" customHeight="1">
      <c r="A56" s="132">
        <v>31</v>
      </c>
      <c r="B56" s="36" t="s">
        <v>21</v>
      </c>
      <c r="C56" s="37">
        <v>306383</v>
      </c>
      <c r="D56" s="38"/>
      <c r="E56" s="38">
        <v>97900</v>
      </c>
      <c r="F56" s="38">
        <v>102913</v>
      </c>
      <c r="G56" s="38">
        <v>65260</v>
      </c>
      <c r="H56" s="38"/>
      <c r="I56" s="38"/>
      <c r="J56" s="38">
        <v>30010</v>
      </c>
      <c r="K56" s="38" t="e">
        <f>K57+K59</f>
        <v>#REF!</v>
      </c>
      <c r="L56" s="38" t="e">
        <f>L57+L59</f>
        <v>#REF!</v>
      </c>
      <c r="M56" s="38" t="e">
        <f>M57+M59</f>
        <v>#REF!</v>
      </c>
      <c r="N56" s="38" t="e">
        <f>N57+N59</f>
        <v>#REF!</v>
      </c>
      <c r="O56" s="38">
        <v>10300</v>
      </c>
      <c r="P56" s="38"/>
      <c r="Q56" s="38"/>
      <c r="R56" s="38"/>
      <c r="S56" s="139"/>
    </row>
    <row r="57" spans="1:19" ht="24.75" customHeight="1">
      <c r="A57" s="132">
        <v>311</v>
      </c>
      <c r="B57" s="36" t="s">
        <v>14</v>
      </c>
      <c r="C57" s="38">
        <v>250200</v>
      </c>
      <c r="D57" s="38"/>
      <c r="E57" s="38">
        <v>81800</v>
      </c>
      <c r="F57" s="38">
        <v>85000</v>
      </c>
      <c r="G57" s="38">
        <v>51500</v>
      </c>
      <c r="H57" s="38"/>
      <c r="I57" s="38"/>
      <c r="J57" s="38">
        <v>25700</v>
      </c>
      <c r="K57" s="38" t="e">
        <f>#REF!</f>
        <v>#REF!</v>
      </c>
      <c r="L57" s="38" t="e">
        <f>#REF!</f>
        <v>#REF!</v>
      </c>
      <c r="M57" s="38" t="e">
        <f>#REF!</f>
        <v>#REF!</v>
      </c>
      <c r="N57" s="38" t="e">
        <f>#REF!</f>
        <v>#REF!</v>
      </c>
      <c r="O57" s="38">
        <v>6200</v>
      </c>
      <c r="P57" s="38"/>
      <c r="Q57" s="38"/>
      <c r="R57" s="38"/>
      <c r="S57" s="139"/>
    </row>
    <row r="58" spans="1:19" ht="24.75" customHeight="1">
      <c r="A58" s="132">
        <v>312</v>
      </c>
      <c r="B58" s="36" t="s">
        <v>6</v>
      </c>
      <c r="C58" s="38">
        <v>11800</v>
      </c>
      <c r="D58" s="41"/>
      <c r="E58" s="41">
        <v>2500</v>
      </c>
      <c r="F58" s="41">
        <v>2800</v>
      </c>
      <c r="G58" s="41">
        <v>3500</v>
      </c>
      <c r="H58" s="41"/>
      <c r="I58" s="41"/>
      <c r="J58" s="41"/>
      <c r="K58" s="40"/>
      <c r="L58" s="40"/>
      <c r="M58" s="40"/>
      <c r="N58" s="40"/>
      <c r="O58" s="41">
        <v>3000</v>
      </c>
      <c r="P58" s="41"/>
      <c r="Q58" s="41"/>
      <c r="R58" s="41"/>
      <c r="S58" s="139"/>
    </row>
    <row r="59" spans="1:19" ht="24.75" customHeight="1">
      <c r="A59" s="135">
        <v>313</v>
      </c>
      <c r="B59" s="42" t="s">
        <v>15</v>
      </c>
      <c r="C59" s="38">
        <v>44383</v>
      </c>
      <c r="D59" s="43"/>
      <c r="E59" s="43">
        <v>13600</v>
      </c>
      <c r="F59" s="43">
        <v>15113</v>
      </c>
      <c r="G59" s="43">
        <v>10260</v>
      </c>
      <c r="H59" s="43"/>
      <c r="I59" s="43"/>
      <c r="J59" s="43">
        <v>4310</v>
      </c>
      <c r="K59" s="43" t="e">
        <f>#REF!+#REF!</f>
        <v>#REF!</v>
      </c>
      <c r="L59" s="43" t="e">
        <f>#REF!+#REF!</f>
        <v>#REF!</v>
      </c>
      <c r="M59" s="43" t="e">
        <f>#REF!+#REF!</f>
        <v>#REF!</v>
      </c>
      <c r="N59" s="43" t="e">
        <f>#REF!+#REF!</f>
        <v>#REF!</v>
      </c>
      <c r="O59" s="43">
        <v>1100</v>
      </c>
      <c r="P59" s="43"/>
      <c r="Q59" s="43"/>
      <c r="R59" s="43"/>
      <c r="S59" s="139"/>
    </row>
    <row r="60" spans="1:20" s="16" customFormat="1" ht="24.75" customHeight="1">
      <c r="A60" s="132">
        <v>32</v>
      </c>
      <c r="B60" s="45" t="s">
        <v>16</v>
      </c>
      <c r="C60" s="38">
        <v>981269</v>
      </c>
      <c r="D60" s="37"/>
      <c r="E60" s="37">
        <v>519900</v>
      </c>
      <c r="F60" s="37">
        <v>28500</v>
      </c>
      <c r="G60" s="37">
        <v>63000</v>
      </c>
      <c r="H60" s="37">
        <v>20000</v>
      </c>
      <c r="I60" s="37">
        <v>57000</v>
      </c>
      <c r="J60" s="37">
        <v>175000</v>
      </c>
      <c r="K60" s="37" t="e">
        <f>K61+K62+K63+K64+K65</f>
        <v>#REF!</v>
      </c>
      <c r="L60" s="37" t="e">
        <f>L61+L62+L63+L64+L65</f>
        <v>#REF!</v>
      </c>
      <c r="M60" s="37" t="e">
        <f>M61+M62+M63+M64+M65</f>
        <v>#REF!</v>
      </c>
      <c r="N60" s="37" t="e">
        <f>N61+N62+N63+N64+N65</f>
        <v>#REF!</v>
      </c>
      <c r="O60" s="37">
        <v>47000</v>
      </c>
      <c r="P60" s="37">
        <v>8000</v>
      </c>
      <c r="Q60" s="37">
        <v>20000</v>
      </c>
      <c r="R60" s="37">
        <v>7000</v>
      </c>
      <c r="S60" s="184">
        <v>35868.85</v>
      </c>
      <c r="T60" s="4"/>
    </row>
    <row r="61" spans="1:20" s="16" customFormat="1" ht="24.75" customHeight="1">
      <c r="A61" s="132">
        <v>321</v>
      </c>
      <c r="B61" s="45" t="s">
        <v>17</v>
      </c>
      <c r="C61" s="38">
        <v>127100</v>
      </c>
      <c r="D61" s="38"/>
      <c r="E61" s="38">
        <v>57600</v>
      </c>
      <c r="F61" s="38">
        <v>8500</v>
      </c>
      <c r="G61" s="38">
        <v>10500</v>
      </c>
      <c r="H61" s="38"/>
      <c r="I61" s="38">
        <v>17000</v>
      </c>
      <c r="J61" s="38">
        <v>25000</v>
      </c>
      <c r="K61" s="38" t="e">
        <f>#REF!+#REF!+#REF!+#REF!</f>
        <v>#REF!</v>
      </c>
      <c r="L61" s="38" t="e">
        <f>#REF!+#REF!+#REF!+#REF!</f>
        <v>#REF!</v>
      </c>
      <c r="M61" s="38" t="e">
        <f>#REF!+#REF!+#REF!+#REF!</f>
        <v>#REF!</v>
      </c>
      <c r="N61" s="38" t="e">
        <f>#REF!+#REF!+#REF!+#REF!</f>
        <v>#REF!</v>
      </c>
      <c r="O61" s="38">
        <v>3000</v>
      </c>
      <c r="P61" s="38">
        <v>3500</v>
      </c>
      <c r="Q61" s="38"/>
      <c r="R61" s="38">
        <v>2000</v>
      </c>
      <c r="S61" s="139">
        <v>3000</v>
      </c>
      <c r="T61" s="4"/>
    </row>
    <row r="62" spans="1:19" ht="24.75" customHeight="1">
      <c r="A62" s="132">
        <v>322</v>
      </c>
      <c r="B62" s="46" t="s">
        <v>22</v>
      </c>
      <c r="C62" s="38">
        <v>428200</v>
      </c>
      <c r="D62" s="38"/>
      <c r="E62" s="38">
        <v>251800</v>
      </c>
      <c r="F62" s="38">
        <v>20000</v>
      </c>
      <c r="G62" s="38">
        <v>36000</v>
      </c>
      <c r="H62" s="38">
        <v>20000</v>
      </c>
      <c r="I62" s="38">
        <v>10000</v>
      </c>
      <c r="J62" s="38">
        <v>40000</v>
      </c>
      <c r="K62" s="38" t="e">
        <f>SUM(#REF!)</f>
        <v>#REF!</v>
      </c>
      <c r="L62" s="38" t="e">
        <f>SUM(#REF!)</f>
        <v>#REF!</v>
      </c>
      <c r="M62" s="38" t="e">
        <f>SUM(#REF!)</f>
        <v>#REF!</v>
      </c>
      <c r="N62" s="38" t="e">
        <f>SUM(#REF!)</f>
        <v>#REF!</v>
      </c>
      <c r="O62" s="38">
        <v>42000</v>
      </c>
      <c r="P62" s="38">
        <v>1000</v>
      </c>
      <c r="Q62" s="38"/>
      <c r="R62" s="38">
        <v>2400</v>
      </c>
      <c r="S62" s="139">
        <v>5000</v>
      </c>
    </row>
    <row r="63" spans="1:19" ht="24" customHeight="1">
      <c r="A63" s="138">
        <v>323</v>
      </c>
      <c r="B63" s="47" t="s">
        <v>19</v>
      </c>
      <c r="C63" s="68">
        <v>349967.85</v>
      </c>
      <c r="D63" s="39"/>
      <c r="E63" s="39">
        <v>186000</v>
      </c>
      <c r="F63" s="38"/>
      <c r="G63" s="38">
        <v>15000</v>
      </c>
      <c r="H63" s="38"/>
      <c r="I63" s="38">
        <v>23000</v>
      </c>
      <c r="J63" s="39">
        <v>90000</v>
      </c>
      <c r="K63" s="38" t="e">
        <f>SUM(#REF!)</f>
        <v>#REF!</v>
      </c>
      <c r="L63" s="38" t="e">
        <f>SUM(#REF!)</f>
        <v>#REF!</v>
      </c>
      <c r="M63" s="38" t="e">
        <f>SUM(#REF!)</f>
        <v>#REF!</v>
      </c>
      <c r="N63" s="38" t="e">
        <f>SUM(#REF!)</f>
        <v>#REF!</v>
      </c>
      <c r="O63" s="38">
        <v>2000</v>
      </c>
      <c r="P63" s="39">
        <v>3500</v>
      </c>
      <c r="Q63" s="38"/>
      <c r="R63" s="39">
        <v>2600</v>
      </c>
      <c r="S63" s="184">
        <v>27867.85</v>
      </c>
    </row>
    <row r="64" spans="1:19" ht="21" customHeight="1">
      <c r="A64" s="132">
        <v>324</v>
      </c>
      <c r="B64" s="36" t="s">
        <v>23</v>
      </c>
      <c r="C64" s="38">
        <v>25000</v>
      </c>
      <c r="D64" s="38"/>
      <c r="E64" s="38"/>
      <c r="F64" s="38"/>
      <c r="G64" s="38"/>
      <c r="H64" s="38"/>
      <c r="I64" s="38"/>
      <c r="J64" s="38">
        <v>5000</v>
      </c>
      <c r="K64" s="38" t="e">
        <f>#REF!</f>
        <v>#REF!</v>
      </c>
      <c r="L64" s="38" t="e">
        <f>#REF!</f>
        <v>#REF!</v>
      </c>
      <c r="M64" s="38" t="e">
        <f>#REF!</f>
        <v>#REF!</v>
      </c>
      <c r="N64" s="38" t="e">
        <f>#REF!</f>
        <v>#REF!</v>
      </c>
      <c r="O64" s="38"/>
      <c r="P64" s="38"/>
      <c r="Q64" s="38">
        <v>20000</v>
      </c>
      <c r="R64" s="38"/>
      <c r="S64" s="139"/>
    </row>
    <row r="65" spans="1:19" ht="28.5" customHeight="1">
      <c r="A65" s="132">
        <v>329</v>
      </c>
      <c r="B65" s="36" t="s">
        <v>20</v>
      </c>
      <c r="C65" s="38">
        <v>48000</v>
      </c>
      <c r="D65" s="38"/>
      <c r="E65" s="38">
        <v>24500</v>
      </c>
      <c r="F65" s="38"/>
      <c r="G65" s="38">
        <v>1500</v>
      </c>
      <c r="H65" s="38"/>
      <c r="I65" s="38">
        <v>7000</v>
      </c>
      <c r="J65" s="38">
        <v>15000</v>
      </c>
      <c r="K65" s="38" t="e">
        <f>#REF!+#REF!+#REF!+#REF!+#REF!</f>
        <v>#REF!</v>
      </c>
      <c r="L65" s="38" t="e">
        <f>#REF!+#REF!+#REF!+#REF!+#REF!</f>
        <v>#REF!</v>
      </c>
      <c r="M65" s="38" t="e">
        <f>#REF!+#REF!+#REF!+#REF!+#REF!</f>
        <v>#REF!</v>
      </c>
      <c r="N65" s="38" t="e">
        <f>#REF!+#REF!+#REF!+#REF!+#REF!</f>
        <v>#REF!</v>
      </c>
      <c r="O65" s="38"/>
      <c r="P65" s="38"/>
      <c r="Q65" s="38"/>
      <c r="R65" s="38"/>
      <c r="S65" s="139"/>
    </row>
    <row r="66" spans="1:20" s="7" customFormat="1" ht="32.25" customHeight="1">
      <c r="A66" s="185">
        <v>372</v>
      </c>
      <c r="B66" s="186" t="s">
        <v>75</v>
      </c>
      <c r="C66" s="105">
        <f>SUM(D66:R66)</f>
        <v>110000</v>
      </c>
      <c r="D66" s="109"/>
      <c r="E66" s="106"/>
      <c r="F66" s="109"/>
      <c r="G66" s="109"/>
      <c r="H66" s="109"/>
      <c r="I66" s="109"/>
      <c r="J66" s="106"/>
      <c r="K66" s="109"/>
      <c r="L66" s="109"/>
      <c r="M66" s="109"/>
      <c r="N66" s="109"/>
      <c r="O66" s="108">
        <v>110000</v>
      </c>
      <c r="P66" s="109"/>
      <c r="Q66" s="109"/>
      <c r="R66" s="109"/>
      <c r="S66" s="187"/>
      <c r="T66" s="4"/>
    </row>
    <row r="67" spans="1:20" s="16" customFormat="1" ht="24.75" customHeight="1">
      <c r="A67" s="188">
        <v>412</v>
      </c>
      <c r="B67" s="104" t="s">
        <v>72</v>
      </c>
      <c r="C67" s="105">
        <f>SUM(D67:S67)</f>
        <v>2000</v>
      </c>
      <c r="D67" s="109"/>
      <c r="E67" s="106"/>
      <c r="F67" s="106"/>
      <c r="G67" s="106"/>
      <c r="H67" s="106"/>
      <c r="I67" s="106"/>
      <c r="J67" s="106"/>
      <c r="K67" s="109"/>
      <c r="L67" s="109"/>
      <c r="M67" s="109"/>
      <c r="N67" s="109"/>
      <c r="O67" s="106"/>
      <c r="P67" s="109"/>
      <c r="Q67" s="109"/>
      <c r="R67" s="109"/>
      <c r="S67" s="235">
        <v>2000</v>
      </c>
      <c r="T67" s="4"/>
    </row>
    <row r="68" spans="1:19" ht="24.75" customHeight="1">
      <c r="A68" s="132">
        <v>42</v>
      </c>
      <c r="B68" s="36" t="s">
        <v>24</v>
      </c>
      <c r="C68" s="38">
        <v>346500</v>
      </c>
      <c r="D68" s="38">
        <v>4500</v>
      </c>
      <c r="E68" s="38">
        <v>128000</v>
      </c>
      <c r="F68" s="38"/>
      <c r="G68" s="38"/>
      <c r="H68" s="38">
        <v>25000</v>
      </c>
      <c r="I68" s="38"/>
      <c r="J68" s="38"/>
      <c r="K68" s="38" t="e">
        <f>K69</f>
        <v>#REF!</v>
      </c>
      <c r="L68" s="38" t="e">
        <f>L69</f>
        <v>#REF!</v>
      </c>
      <c r="M68" s="38" t="e">
        <f>M69</f>
        <v>#REF!</v>
      </c>
      <c r="N68" s="38" t="e">
        <f>N69</f>
        <v>#REF!</v>
      </c>
      <c r="O68" s="38">
        <v>170000</v>
      </c>
      <c r="P68" s="38"/>
      <c r="Q68" s="38"/>
      <c r="R68" s="38"/>
      <c r="S68" s="139">
        <v>25000</v>
      </c>
    </row>
    <row r="69" spans="1:20" s="19" customFormat="1" ht="24.75" customHeight="1">
      <c r="A69" s="132">
        <v>422</v>
      </c>
      <c r="B69" s="36" t="s">
        <v>25</v>
      </c>
      <c r="C69" s="38">
        <v>207000</v>
      </c>
      <c r="D69" s="38">
        <v>0</v>
      </c>
      <c r="E69" s="38">
        <v>122000</v>
      </c>
      <c r="F69" s="38"/>
      <c r="G69" s="38"/>
      <c r="H69" s="38">
        <v>20000</v>
      </c>
      <c r="I69" s="38"/>
      <c r="J69" s="38"/>
      <c r="K69" s="38" t="e">
        <f>#REF!+#REF!+#REF!+K70</f>
        <v>#REF!</v>
      </c>
      <c r="L69" s="38" t="e">
        <f>#REF!+#REF!+#REF!+L70</f>
        <v>#REF!</v>
      </c>
      <c r="M69" s="38" t="e">
        <f>#REF!+#REF!+#REF!+M70</f>
        <v>#REF!</v>
      </c>
      <c r="N69" s="38" t="e">
        <f>#REF!+#REF!+#REF!+N70</f>
        <v>#REF!</v>
      </c>
      <c r="O69" s="38">
        <v>46000</v>
      </c>
      <c r="P69" s="38"/>
      <c r="Q69" s="38"/>
      <c r="R69" s="38"/>
      <c r="S69" s="139">
        <v>25000</v>
      </c>
      <c r="T69" s="4"/>
    </row>
    <row r="70" spans="1:20" s="16" customFormat="1" ht="24.75" customHeight="1">
      <c r="A70" s="132">
        <v>424</v>
      </c>
      <c r="B70" s="104" t="s">
        <v>56</v>
      </c>
      <c r="C70" s="105">
        <v>139500</v>
      </c>
      <c r="D70" s="105">
        <v>4500</v>
      </c>
      <c r="E70" s="108">
        <v>6000</v>
      </c>
      <c r="F70" s="40"/>
      <c r="G70" s="40"/>
      <c r="H70" s="38">
        <v>5000</v>
      </c>
      <c r="I70" s="40"/>
      <c r="J70" s="44"/>
      <c r="K70" s="40"/>
      <c r="L70" s="40"/>
      <c r="M70" s="40"/>
      <c r="N70" s="40"/>
      <c r="O70" s="108">
        <v>124000</v>
      </c>
      <c r="P70" s="40"/>
      <c r="Q70" s="40"/>
      <c r="R70" s="40"/>
      <c r="S70" s="169"/>
      <c r="T70" s="4"/>
    </row>
    <row r="71" spans="1:20" s="19" customFormat="1" ht="36.75" customHeight="1" thickBot="1">
      <c r="A71" s="33"/>
      <c r="B71" s="34" t="s">
        <v>11</v>
      </c>
      <c r="C71" s="67">
        <f>SUM(D71,E71,F71,G71,H71,I71,J71,O71,P71,Q71,R71,S71)</f>
        <v>1752151.85</v>
      </c>
      <c r="D71" s="107">
        <f>D57+D58+D59+D60+D68</f>
        <v>4500</v>
      </c>
      <c r="E71" s="35">
        <f aca="true" t="shared" si="0" ref="E71:N71">E68+E60+E56</f>
        <v>745800</v>
      </c>
      <c r="F71" s="35">
        <f t="shared" si="0"/>
        <v>131413</v>
      </c>
      <c r="G71" s="35">
        <f t="shared" si="0"/>
        <v>128260</v>
      </c>
      <c r="H71" s="35">
        <f t="shared" si="0"/>
        <v>45000</v>
      </c>
      <c r="I71" s="35">
        <f t="shared" si="0"/>
        <v>57000</v>
      </c>
      <c r="J71" s="35">
        <f t="shared" si="0"/>
        <v>205010</v>
      </c>
      <c r="K71" s="35" t="e">
        <f t="shared" si="0"/>
        <v>#REF!</v>
      </c>
      <c r="L71" s="35" t="e">
        <f t="shared" si="0"/>
        <v>#REF!</v>
      </c>
      <c r="M71" s="35" t="e">
        <f t="shared" si="0"/>
        <v>#REF!</v>
      </c>
      <c r="N71" s="35" t="e">
        <f t="shared" si="0"/>
        <v>#REF!</v>
      </c>
      <c r="O71" s="35">
        <f>O68+O60+O56+O66</f>
        <v>337300</v>
      </c>
      <c r="P71" s="35">
        <f>P68+P60+P56</f>
        <v>8000</v>
      </c>
      <c r="Q71" s="35">
        <f>Q68+Q60+Q56</f>
        <v>20000</v>
      </c>
      <c r="R71" s="35">
        <f>R57+R58+R59+R60</f>
        <v>7000</v>
      </c>
      <c r="S71" s="208">
        <f>SUM(S60,,S67,S68)</f>
        <v>62868.85</v>
      </c>
      <c r="T71" s="4"/>
    </row>
    <row r="72" spans="1:20" s="16" customFormat="1" ht="21.75" customHeight="1">
      <c r="A72" s="20"/>
      <c r="B72" s="21"/>
      <c r="C72" s="1"/>
      <c r="D72" s="2"/>
      <c r="E72" s="1"/>
      <c r="F72" s="2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3"/>
      <c r="T72" s="4"/>
    </row>
    <row r="73" spans="1:18" ht="21" customHeight="1">
      <c r="A73" s="17"/>
      <c r="B73" s="22"/>
      <c r="C73" s="10"/>
      <c r="D73" s="23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9" ht="24.75" customHeight="1">
      <c r="A74" s="66" t="s">
        <v>41</v>
      </c>
      <c r="B74" s="65"/>
      <c r="C74" s="215" t="s">
        <v>117</v>
      </c>
      <c r="D74" s="216"/>
      <c r="E74" s="216"/>
      <c r="F74" s="216"/>
      <c r="G74" s="217"/>
      <c r="H74" s="24"/>
      <c r="I74" s="24"/>
      <c r="J74" s="24"/>
      <c r="K74" s="24"/>
      <c r="L74" s="25"/>
      <c r="M74" s="25"/>
      <c r="N74" s="25"/>
      <c r="O74" s="25"/>
      <c r="P74" s="25"/>
      <c r="Q74" s="25"/>
      <c r="R74" s="25"/>
      <c r="S74" s="25"/>
    </row>
    <row r="75" spans="1:20" s="3" customFormat="1" ht="16.5" customHeight="1">
      <c r="A75" s="26"/>
      <c r="B75" s="27"/>
      <c r="C75" s="25"/>
      <c r="D75" s="28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4"/>
    </row>
    <row r="76" spans="1:20" s="3" customFormat="1" ht="16.5" customHeight="1" thickBot="1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25"/>
      <c r="M76" s="158"/>
      <c r="N76" s="25"/>
      <c r="O76" s="25"/>
      <c r="P76" s="25"/>
      <c r="Q76" s="25"/>
      <c r="R76" s="25"/>
      <c r="S76" s="25"/>
      <c r="T76" s="4"/>
    </row>
    <row r="77" spans="1:20" s="19" customFormat="1" ht="47.25" customHeight="1">
      <c r="A77" s="159" t="s">
        <v>42</v>
      </c>
      <c r="B77" s="160" t="s">
        <v>3</v>
      </c>
      <c r="C77" s="161" t="s">
        <v>70</v>
      </c>
      <c r="D77" s="162" t="s">
        <v>43</v>
      </c>
      <c r="E77" s="163" t="s">
        <v>32</v>
      </c>
      <c r="F77" s="164" t="s">
        <v>50</v>
      </c>
      <c r="G77" s="163" t="s">
        <v>51</v>
      </c>
      <c r="H77" s="163" t="s">
        <v>68</v>
      </c>
      <c r="I77" s="163" t="s">
        <v>61</v>
      </c>
      <c r="J77" s="163" t="s">
        <v>36</v>
      </c>
      <c r="K77" s="165" t="s">
        <v>44</v>
      </c>
      <c r="L77" s="165" t="s">
        <v>45</v>
      </c>
      <c r="M77" s="165" t="s">
        <v>46</v>
      </c>
      <c r="N77" s="165" t="s">
        <v>47</v>
      </c>
      <c r="O77" s="163" t="s">
        <v>60</v>
      </c>
      <c r="P77" s="163" t="s">
        <v>38</v>
      </c>
      <c r="Q77" s="163" t="s">
        <v>55</v>
      </c>
      <c r="R77" s="166" t="s">
        <v>65</v>
      </c>
      <c r="S77" s="167" t="s">
        <v>71</v>
      </c>
      <c r="T77" s="4"/>
    </row>
    <row r="78" spans="1:20" s="16" customFormat="1" ht="24.75" customHeight="1">
      <c r="A78" s="168">
        <v>32</v>
      </c>
      <c r="B78" s="57" t="s">
        <v>118</v>
      </c>
      <c r="C78" s="50">
        <f>D78+E78+F78+G78+H78+I78+J78+O78+P78+Q78</f>
        <v>75000</v>
      </c>
      <c r="D78" s="55">
        <f>D79</f>
        <v>45000</v>
      </c>
      <c r="E78" s="55"/>
      <c r="F78" s="55"/>
      <c r="G78" s="55"/>
      <c r="H78" s="55"/>
      <c r="I78" s="55"/>
      <c r="J78" s="55"/>
      <c r="K78" s="55">
        <f>K79</f>
        <v>0</v>
      </c>
      <c r="L78" s="55">
        <v>0</v>
      </c>
      <c r="M78" s="55">
        <v>0</v>
      </c>
      <c r="N78" s="55">
        <v>42417</v>
      </c>
      <c r="O78" s="55">
        <f>O79</f>
        <v>30000</v>
      </c>
      <c r="P78" s="55"/>
      <c r="Q78" s="55"/>
      <c r="R78" s="55"/>
      <c r="S78" s="139"/>
      <c r="T78" s="4"/>
    </row>
    <row r="79" spans="1:19" ht="24.75" customHeight="1">
      <c r="A79" s="168">
        <v>322</v>
      </c>
      <c r="B79" s="57" t="s">
        <v>119</v>
      </c>
      <c r="C79" s="55">
        <f>SUM(D79:L79)</f>
        <v>45000</v>
      </c>
      <c r="D79" s="55">
        <v>45000</v>
      </c>
      <c r="E79" s="55"/>
      <c r="F79" s="55"/>
      <c r="G79" s="55"/>
      <c r="H79" s="55"/>
      <c r="I79" s="55"/>
      <c r="J79" s="55"/>
      <c r="K79" s="55">
        <v>0</v>
      </c>
      <c r="L79" s="55">
        <v>0</v>
      </c>
      <c r="M79" s="55">
        <v>0</v>
      </c>
      <c r="N79" s="55"/>
      <c r="O79" s="55">
        <v>30000</v>
      </c>
      <c r="P79" s="56"/>
      <c r="Q79" s="56"/>
      <c r="R79" s="56"/>
      <c r="S79" s="169"/>
    </row>
    <row r="80" spans="1:19" ht="24.75" customHeight="1" thickBot="1">
      <c r="A80" s="170"/>
      <c r="B80" s="171" t="s">
        <v>48</v>
      </c>
      <c r="C80" s="172">
        <f>C78</f>
        <v>75000</v>
      </c>
      <c r="D80" s="172">
        <f>D78</f>
        <v>45000</v>
      </c>
      <c r="E80" s="172"/>
      <c r="F80" s="172"/>
      <c r="G80" s="172"/>
      <c r="H80" s="172"/>
      <c r="I80" s="172"/>
      <c r="J80" s="172"/>
      <c r="K80" s="172">
        <f>K78</f>
        <v>0</v>
      </c>
      <c r="L80" s="172">
        <f>L78</f>
        <v>0</v>
      </c>
      <c r="M80" s="172">
        <f>M78</f>
        <v>0</v>
      </c>
      <c r="N80" s="172">
        <f>N78</f>
        <v>42417</v>
      </c>
      <c r="O80" s="172">
        <f>O78</f>
        <v>30000</v>
      </c>
      <c r="P80" s="172"/>
      <c r="Q80" s="172"/>
      <c r="R80" s="172"/>
      <c r="S80" s="173"/>
    </row>
    <row r="81" spans="1:4" ht="24.75" customHeight="1">
      <c r="A81" s="4"/>
      <c r="B81" s="4"/>
      <c r="D81" s="4"/>
    </row>
    <row r="82" spans="1:19" s="16" customFormat="1" ht="24.75" customHeight="1">
      <c r="A82" s="209"/>
      <c r="B82" s="236" t="s">
        <v>49</v>
      </c>
      <c r="C82" s="55">
        <f>SUM(C71+C52+C37+C80)</f>
        <v>4121214.85</v>
      </c>
      <c r="D82" s="55">
        <v>783113</v>
      </c>
      <c r="E82" s="55">
        <v>1938450</v>
      </c>
      <c r="F82" s="55">
        <v>251413</v>
      </c>
      <c r="G82" s="55">
        <v>364060</v>
      </c>
      <c r="H82" s="55">
        <v>45000</v>
      </c>
      <c r="I82" s="55">
        <v>57000</v>
      </c>
      <c r="J82" s="55">
        <v>205010</v>
      </c>
      <c r="K82" s="55"/>
      <c r="L82" s="55"/>
      <c r="M82" s="55"/>
      <c r="N82" s="55"/>
      <c r="O82" s="55">
        <v>361300</v>
      </c>
      <c r="P82" s="55">
        <v>8000</v>
      </c>
      <c r="Q82" s="55">
        <v>20000</v>
      </c>
      <c r="R82" s="55">
        <v>7000</v>
      </c>
      <c r="S82" s="237">
        <v>62868.85</v>
      </c>
    </row>
    <row r="83" s="19" customFormat="1" ht="24.75" customHeight="1">
      <c r="A83" s="4"/>
    </row>
    <row r="84" s="19" customFormat="1" ht="24.75" customHeight="1" thickBot="1">
      <c r="A84" s="4"/>
    </row>
    <row r="85" spans="1:18" s="19" customFormat="1" ht="24.75" customHeight="1">
      <c r="A85" s="144" t="s">
        <v>109</v>
      </c>
      <c r="B85" s="145"/>
      <c r="C85" s="146"/>
      <c r="D85" s="147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8"/>
    </row>
    <row r="86" spans="1:18" s="19" customFormat="1" ht="34.5" customHeight="1">
      <c r="A86" s="149" t="s">
        <v>10</v>
      </c>
      <c r="B86" s="110" t="s">
        <v>3</v>
      </c>
      <c r="C86" s="110" t="s">
        <v>70</v>
      </c>
      <c r="D86" s="111" t="s">
        <v>27</v>
      </c>
      <c r="E86" s="110" t="s">
        <v>29</v>
      </c>
      <c r="F86" s="110" t="s">
        <v>30</v>
      </c>
      <c r="G86" s="110" t="s">
        <v>33</v>
      </c>
      <c r="H86" s="112" t="s">
        <v>31</v>
      </c>
      <c r="I86" s="112"/>
      <c r="J86" s="113"/>
      <c r="K86" s="110"/>
      <c r="L86" s="110"/>
      <c r="M86" s="110"/>
      <c r="N86" s="114"/>
      <c r="O86" s="114"/>
      <c r="P86" s="110"/>
      <c r="Q86" s="110"/>
      <c r="R86" s="150"/>
    </row>
    <row r="87" spans="1:18" s="19" customFormat="1" ht="24.75" customHeight="1">
      <c r="A87" s="138">
        <v>32</v>
      </c>
      <c r="B87" s="47" t="s">
        <v>16</v>
      </c>
      <c r="C87" s="51">
        <v>576000</v>
      </c>
      <c r="D87" s="51"/>
      <c r="E87" s="51">
        <v>68000</v>
      </c>
      <c r="F87" s="51">
        <v>95000</v>
      </c>
      <c r="G87" s="51"/>
      <c r="H87" s="51">
        <v>413000</v>
      </c>
      <c r="I87" s="51"/>
      <c r="J87" s="51"/>
      <c r="K87" s="51"/>
      <c r="L87" s="51"/>
      <c r="M87" s="51"/>
      <c r="N87" s="51"/>
      <c r="O87" s="51"/>
      <c r="P87" s="51"/>
      <c r="Q87" s="51"/>
      <c r="R87" s="151"/>
    </row>
    <row r="88" spans="1:18" s="16" customFormat="1" ht="24.75" customHeight="1">
      <c r="A88" s="132">
        <v>322</v>
      </c>
      <c r="B88" s="48" t="s">
        <v>22</v>
      </c>
      <c r="C88" s="51">
        <v>68000</v>
      </c>
      <c r="D88" s="63"/>
      <c r="E88" s="63">
        <v>68000</v>
      </c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51"/>
      <c r="Q88" s="51"/>
      <c r="R88" s="151"/>
    </row>
    <row r="89" spans="1:18" s="16" customFormat="1" ht="33" customHeight="1">
      <c r="A89" s="132">
        <v>323</v>
      </c>
      <c r="B89" s="64" t="s">
        <v>19</v>
      </c>
      <c r="C89" s="51">
        <v>508000</v>
      </c>
      <c r="D89" s="63"/>
      <c r="E89" s="63"/>
      <c r="F89" s="63">
        <v>95000</v>
      </c>
      <c r="G89" s="63">
        <v>413000</v>
      </c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152"/>
    </row>
    <row r="90" spans="1:18" s="16" customFormat="1" ht="24.75" customHeight="1">
      <c r="A90" s="132">
        <v>42</v>
      </c>
      <c r="B90" s="36" t="s">
        <v>110</v>
      </c>
      <c r="C90" s="51">
        <v>35000</v>
      </c>
      <c r="D90" s="51"/>
      <c r="E90" s="49"/>
      <c r="F90" s="49"/>
      <c r="G90" s="49"/>
      <c r="H90" s="39">
        <v>35000</v>
      </c>
      <c r="I90" s="49"/>
      <c r="J90" s="49"/>
      <c r="K90" s="49"/>
      <c r="L90" s="49"/>
      <c r="M90" s="49"/>
      <c r="N90" s="49"/>
      <c r="O90" s="49"/>
      <c r="P90" s="49"/>
      <c r="Q90" s="49"/>
      <c r="R90" s="153"/>
    </row>
    <row r="91" spans="1:18" s="16" customFormat="1" ht="24.75" customHeight="1">
      <c r="A91" s="132">
        <v>422</v>
      </c>
      <c r="B91" s="36" t="s">
        <v>25</v>
      </c>
      <c r="C91" s="51">
        <v>35000</v>
      </c>
      <c r="D91" s="63"/>
      <c r="E91" s="49"/>
      <c r="F91" s="49"/>
      <c r="G91" s="49"/>
      <c r="H91" s="39">
        <v>35000</v>
      </c>
      <c r="I91" s="49"/>
      <c r="J91" s="49"/>
      <c r="K91" s="49"/>
      <c r="L91" s="49"/>
      <c r="M91" s="49"/>
      <c r="N91" s="49"/>
      <c r="O91" s="49"/>
      <c r="P91" s="49"/>
      <c r="Q91" s="49"/>
      <c r="R91" s="153"/>
    </row>
    <row r="92" spans="1:18" s="16" customFormat="1" ht="24.75" customHeight="1">
      <c r="A92" s="132">
        <v>45</v>
      </c>
      <c r="B92" s="48" t="s">
        <v>111</v>
      </c>
      <c r="C92" s="51">
        <v>550000</v>
      </c>
      <c r="D92" s="51"/>
      <c r="E92" s="51"/>
      <c r="F92" s="51"/>
      <c r="G92" s="51"/>
      <c r="H92" s="51">
        <v>550000</v>
      </c>
      <c r="I92" s="51"/>
      <c r="J92" s="51"/>
      <c r="K92" s="51"/>
      <c r="L92" s="51"/>
      <c r="M92" s="51"/>
      <c r="N92" s="51"/>
      <c r="O92" s="51"/>
      <c r="P92" s="51"/>
      <c r="Q92" s="51"/>
      <c r="R92" s="151"/>
    </row>
    <row r="93" spans="1:19" s="16" customFormat="1" ht="24.75" customHeight="1">
      <c r="A93" s="132">
        <v>454</v>
      </c>
      <c r="B93" s="48" t="s">
        <v>112</v>
      </c>
      <c r="C93" s="51">
        <v>550000</v>
      </c>
      <c r="D93" s="51"/>
      <c r="E93" s="51"/>
      <c r="F93" s="51"/>
      <c r="G93" s="51"/>
      <c r="H93" s="51">
        <v>550000</v>
      </c>
      <c r="I93" s="51"/>
      <c r="J93" s="51"/>
      <c r="K93" s="51"/>
      <c r="L93" s="51"/>
      <c r="M93" s="51"/>
      <c r="N93" s="51"/>
      <c r="O93" s="51"/>
      <c r="P93" s="51"/>
      <c r="Q93" s="51"/>
      <c r="R93" s="151"/>
      <c r="S93" s="4"/>
    </row>
    <row r="94" spans="1:18" ht="24.75" customHeight="1" thickBot="1">
      <c r="A94" s="154"/>
      <c r="B94" s="155" t="s">
        <v>34</v>
      </c>
      <c r="C94" s="156">
        <f>C92+C87+C90</f>
        <v>1161000</v>
      </c>
      <c r="D94" s="156"/>
      <c r="E94" s="156">
        <f>E92+E87</f>
        <v>68000</v>
      </c>
      <c r="F94" s="156">
        <f>F92+F87</f>
        <v>95000</v>
      </c>
      <c r="G94" s="156"/>
      <c r="H94" s="156">
        <f>H87+H90+H92</f>
        <v>998000</v>
      </c>
      <c r="I94" s="156"/>
      <c r="J94" s="156"/>
      <c r="K94" s="156">
        <f>K92+K87</f>
        <v>0</v>
      </c>
      <c r="L94" s="156">
        <f>L92+L87</f>
        <v>0</v>
      </c>
      <c r="M94" s="156">
        <f>M92+M87</f>
        <v>0</v>
      </c>
      <c r="N94" s="156">
        <f>N92+N87</f>
        <v>0</v>
      </c>
      <c r="O94" s="156"/>
      <c r="P94" s="156"/>
      <c r="Q94" s="156"/>
      <c r="R94" s="157"/>
    </row>
    <row r="95" spans="1:2" ht="24.75" customHeight="1">
      <c r="A95" s="115"/>
      <c r="B95" s="22"/>
    </row>
    <row r="96" spans="1:2" ht="16.5" thickBot="1">
      <c r="A96" s="115"/>
      <c r="B96" s="22"/>
    </row>
    <row r="97" spans="1:18" ht="18.75">
      <c r="A97" s="125" t="s">
        <v>113</v>
      </c>
      <c r="B97" s="126"/>
      <c r="C97" s="127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 t="s">
        <v>4</v>
      </c>
      <c r="R97" s="129"/>
    </row>
    <row r="98" spans="1:19" ht="33" customHeight="1">
      <c r="A98" s="130" t="s">
        <v>10</v>
      </c>
      <c r="B98" s="117" t="s">
        <v>3</v>
      </c>
      <c r="C98" s="110" t="s">
        <v>70</v>
      </c>
      <c r="D98" s="113" t="s">
        <v>114</v>
      </c>
      <c r="E98" s="113"/>
      <c r="F98" s="110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31"/>
      <c r="S98" s="16"/>
    </row>
    <row r="99" spans="1:18" s="16" customFormat="1" ht="19.5" customHeight="1">
      <c r="A99" s="132">
        <v>31</v>
      </c>
      <c r="B99" s="36" t="s">
        <v>21</v>
      </c>
      <c r="C99" s="37">
        <v>6245000</v>
      </c>
      <c r="D99" s="38">
        <v>6245000</v>
      </c>
      <c r="E99" s="38"/>
      <c r="F99" s="38"/>
      <c r="G99" s="38"/>
      <c r="H99" s="38"/>
      <c r="I99" s="38"/>
      <c r="J99" s="38"/>
      <c r="K99" s="38" t="e">
        <f>K100+K102</f>
        <v>#REF!</v>
      </c>
      <c r="L99" s="38" t="e">
        <f>L100+L102</f>
        <v>#REF!</v>
      </c>
      <c r="M99" s="38" t="e">
        <f>M100+M102</f>
        <v>#REF!</v>
      </c>
      <c r="N99" s="38" t="e">
        <f>N100+N102</f>
        <v>#REF!</v>
      </c>
      <c r="O99" s="38"/>
      <c r="P99" s="38"/>
      <c r="Q99" s="38"/>
      <c r="R99" s="133"/>
    </row>
    <row r="100" spans="1:19" s="16" customFormat="1" ht="19.5" customHeight="1">
      <c r="A100" s="132">
        <v>311</v>
      </c>
      <c r="B100" s="36" t="s">
        <v>14</v>
      </c>
      <c r="C100" s="38">
        <v>5170000</v>
      </c>
      <c r="D100" s="38">
        <v>5170000</v>
      </c>
      <c r="E100" s="38"/>
      <c r="F100" s="38"/>
      <c r="G100" s="38"/>
      <c r="H100" s="38"/>
      <c r="I100" s="38"/>
      <c r="J100" s="38"/>
      <c r="K100" s="38" t="e">
        <f>#REF!</f>
        <v>#REF!</v>
      </c>
      <c r="L100" s="38" t="e">
        <f>#REF!</f>
        <v>#REF!</v>
      </c>
      <c r="M100" s="38" t="e">
        <f>#REF!</f>
        <v>#REF!</v>
      </c>
      <c r="N100" s="38" t="e">
        <f>#REF!</f>
        <v>#REF!</v>
      </c>
      <c r="O100" s="38"/>
      <c r="P100" s="38"/>
      <c r="Q100" s="38"/>
      <c r="R100" s="133"/>
      <c r="S100" s="19"/>
    </row>
    <row r="101" spans="1:18" s="19" customFormat="1" ht="19.5" customHeight="1">
      <c r="A101" s="132">
        <v>312</v>
      </c>
      <c r="B101" s="36" t="s">
        <v>6</v>
      </c>
      <c r="C101" s="38">
        <v>180000</v>
      </c>
      <c r="D101" s="41">
        <v>180000</v>
      </c>
      <c r="E101" s="41"/>
      <c r="F101" s="41"/>
      <c r="G101" s="41"/>
      <c r="H101" s="41"/>
      <c r="I101" s="41"/>
      <c r="J101" s="41"/>
      <c r="K101" s="40"/>
      <c r="L101" s="40"/>
      <c r="M101" s="40"/>
      <c r="N101" s="40"/>
      <c r="O101" s="41"/>
      <c r="P101" s="41"/>
      <c r="Q101" s="41"/>
      <c r="R101" s="134"/>
    </row>
    <row r="102" spans="1:18" s="19" customFormat="1" ht="19.5" customHeight="1">
      <c r="A102" s="135">
        <v>313</v>
      </c>
      <c r="B102" s="42" t="s">
        <v>15</v>
      </c>
      <c r="C102" s="38">
        <v>895000</v>
      </c>
      <c r="D102" s="43">
        <v>895000</v>
      </c>
      <c r="E102" s="43"/>
      <c r="F102" s="43"/>
      <c r="G102" s="43"/>
      <c r="H102" s="43"/>
      <c r="I102" s="43"/>
      <c r="J102" s="43"/>
      <c r="K102" s="43" t="e">
        <f>#REF!+#REF!</f>
        <v>#REF!</v>
      </c>
      <c r="L102" s="43" t="e">
        <f>#REF!+#REF!</f>
        <v>#REF!</v>
      </c>
      <c r="M102" s="43" t="e">
        <f>#REF!+#REF!</f>
        <v>#REF!</v>
      </c>
      <c r="N102" s="43" t="e">
        <f>#REF!+#REF!</f>
        <v>#REF!</v>
      </c>
      <c r="O102" s="43"/>
      <c r="P102" s="43"/>
      <c r="Q102" s="43"/>
      <c r="R102" s="136"/>
    </row>
    <row r="103" spans="1:19" s="19" customFormat="1" ht="19.5" customHeight="1">
      <c r="A103" s="132">
        <v>32</v>
      </c>
      <c r="B103" s="45" t="s">
        <v>16</v>
      </c>
      <c r="C103" s="38">
        <v>230000</v>
      </c>
      <c r="D103" s="37">
        <v>230000</v>
      </c>
      <c r="E103" s="37"/>
      <c r="F103" s="37"/>
      <c r="G103" s="37"/>
      <c r="H103" s="37"/>
      <c r="I103" s="37"/>
      <c r="J103" s="37"/>
      <c r="K103" s="37" t="e">
        <f>K104+#REF!+K105+#REF!+#REF!</f>
        <v>#REF!</v>
      </c>
      <c r="L103" s="37" t="e">
        <f>L104+#REF!+L105+#REF!+#REF!</f>
        <v>#REF!</v>
      </c>
      <c r="M103" s="37" t="e">
        <f>M104+#REF!+M105+#REF!+#REF!</f>
        <v>#REF!</v>
      </c>
      <c r="N103" s="37" t="e">
        <f>N104+#REF!+N105+#REF!+#REF!</f>
        <v>#REF!</v>
      </c>
      <c r="O103" s="37"/>
      <c r="P103" s="37"/>
      <c r="Q103" s="37"/>
      <c r="R103" s="137"/>
      <c r="S103" s="16"/>
    </row>
    <row r="104" spans="1:19" s="16" customFormat="1" ht="19.5" customHeight="1">
      <c r="A104" s="132">
        <v>321</v>
      </c>
      <c r="B104" s="45" t="s">
        <v>17</v>
      </c>
      <c r="C104" s="38">
        <v>180000</v>
      </c>
      <c r="D104" s="38">
        <v>180000</v>
      </c>
      <c r="E104" s="38"/>
      <c r="F104" s="38"/>
      <c r="G104" s="38"/>
      <c r="H104" s="38"/>
      <c r="I104" s="38"/>
      <c r="J104" s="38"/>
      <c r="K104" s="38" t="e">
        <f>#REF!+#REF!+#REF!+#REF!</f>
        <v>#REF!</v>
      </c>
      <c r="L104" s="38" t="e">
        <f>#REF!+#REF!+#REF!+#REF!</f>
        <v>#REF!</v>
      </c>
      <c r="M104" s="38" t="e">
        <f>#REF!+#REF!+#REF!+#REF!</f>
        <v>#REF!</v>
      </c>
      <c r="N104" s="38" t="e">
        <f>#REF!+#REF!+#REF!+#REF!</f>
        <v>#REF!</v>
      </c>
      <c r="O104" s="38"/>
      <c r="P104" s="38"/>
      <c r="Q104" s="38"/>
      <c r="R104" s="133"/>
      <c r="S104" s="19"/>
    </row>
    <row r="105" spans="1:19" s="19" customFormat="1" ht="19.5" customHeight="1">
      <c r="A105" s="138">
        <v>323</v>
      </c>
      <c r="B105" s="47" t="s">
        <v>19</v>
      </c>
      <c r="C105" s="38">
        <v>20000</v>
      </c>
      <c r="D105" s="39">
        <v>20000</v>
      </c>
      <c r="E105" s="39"/>
      <c r="F105" s="38"/>
      <c r="G105" s="38"/>
      <c r="H105" s="38"/>
      <c r="I105" s="38"/>
      <c r="J105" s="39"/>
      <c r="K105" s="38" t="e">
        <f>SUM(#REF!)</f>
        <v>#REF!</v>
      </c>
      <c r="L105" s="38" t="e">
        <f>SUM(#REF!)</f>
        <v>#REF!</v>
      </c>
      <c r="M105" s="38" t="e">
        <f>SUM(#REF!)</f>
        <v>#REF!</v>
      </c>
      <c r="N105" s="38" t="e">
        <f>SUM(#REF!)</f>
        <v>#REF!</v>
      </c>
      <c r="O105" s="38"/>
      <c r="P105" s="39"/>
      <c r="Q105" s="38"/>
      <c r="R105" s="139"/>
      <c r="S105" s="4"/>
    </row>
    <row r="106" spans="1:19" ht="19.5" customHeight="1">
      <c r="A106" s="138">
        <v>329</v>
      </c>
      <c r="B106" s="47" t="s">
        <v>115</v>
      </c>
      <c r="C106" s="38">
        <v>30000</v>
      </c>
      <c r="D106" s="39">
        <v>30000</v>
      </c>
      <c r="E106" s="39"/>
      <c r="F106" s="38"/>
      <c r="G106" s="38"/>
      <c r="H106" s="38"/>
      <c r="I106" s="38"/>
      <c r="J106" s="39"/>
      <c r="K106" s="38"/>
      <c r="L106" s="38"/>
      <c r="M106" s="38"/>
      <c r="N106" s="38"/>
      <c r="O106" s="38"/>
      <c r="P106" s="39"/>
      <c r="Q106" s="38"/>
      <c r="R106" s="139"/>
      <c r="S106" s="16"/>
    </row>
    <row r="107" spans="1:18" s="16" customFormat="1" ht="19.5" customHeight="1" thickBot="1">
      <c r="A107" s="140"/>
      <c r="B107" s="141" t="s">
        <v>11</v>
      </c>
      <c r="C107" s="142">
        <f>C99+C103</f>
        <v>6475000</v>
      </c>
      <c r="D107" s="142">
        <f>D99+D103</f>
        <v>6475000</v>
      </c>
      <c r="E107" s="142"/>
      <c r="F107" s="142"/>
      <c r="G107" s="142"/>
      <c r="H107" s="142"/>
      <c r="I107" s="142"/>
      <c r="J107" s="142"/>
      <c r="K107" s="142" t="e">
        <f>#REF!+K103+K99</f>
        <v>#REF!</v>
      </c>
      <c r="L107" s="142" t="e">
        <f>#REF!+L103+L99</f>
        <v>#REF!</v>
      </c>
      <c r="M107" s="142" t="e">
        <f>#REF!+M103+M99</f>
        <v>#REF!</v>
      </c>
      <c r="N107" s="142" t="e">
        <f>#REF!+N103+N99</f>
        <v>#REF!</v>
      </c>
      <c r="O107" s="142"/>
      <c r="P107" s="142"/>
      <c r="Q107" s="142"/>
      <c r="R107" s="143"/>
    </row>
    <row r="108" spans="1:18" s="16" customFormat="1" ht="19.5" customHeight="1">
      <c r="A108" s="14"/>
      <c r="B108" s="15"/>
      <c r="C108" s="4"/>
      <c r="D108" s="7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9" s="16" customFormat="1" ht="19.5" customHeight="1" thickBot="1">
      <c r="A109" s="14"/>
      <c r="B109" s="15"/>
      <c r="C109" s="4"/>
      <c r="D109" s="7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19"/>
    </row>
    <row r="110" spans="1:19" s="19" customFormat="1" ht="19.5" customHeight="1" thickBot="1">
      <c r="A110" s="14"/>
      <c r="B110" s="116" t="s">
        <v>116</v>
      </c>
      <c r="C110" s="238">
        <f>C107+C94+C82</f>
        <v>11757214.85</v>
      </c>
      <c r="D110" s="7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ht="19.5" customHeight="1"/>
    <row r="112" spans="1:19" ht="19.5" customHeight="1">
      <c r="A112" s="4"/>
      <c r="B112" s="122" t="s">
        <v>125</v>
      </c>
      <c r="D112" s="4"/>
      <c r="H112" s="124" t="s">
        <v>126</v>
      </c>
      <c r="S112" s="16"/>
    </row>
    <row r="113" spans="1:19" s="16" customFormat="1" ht="19.5" customHeight="1">
      <c r="A113" s="4"/>
      <c r="B113" s="122" t="s">
        <v>122</v>
      </c>
      <c r="D113" s="121"/>
      <c r="H113" s="124" t="s">
        <v>123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9" ht="19.5" customHeight="1">
      <c r="A114" s="4"/>
      <c r="C114" s="16"/>
      <c r="D114" s="121"/>
      <c r="E114" s="16"/>
      <c r="F114" s="16"/>
      <c r="G114" s="16"/>
      <c r="I114" s="16"/>
    </row>
    <row r="115" spans="1:18" ht="19.5" customHeight="1">
      <c r="A115" s="4"/>
      <c r="B115" s="123" t="s">
        <v>124</v>
      </c>
      <c r="C115" s="19"/>
      <c r="D115" s="19"/>
      <c r="E115" s="19"/>
      <c r="F115" s="19"/>
      <c r="G115" s="19"/>
      <c r="H115" s="123" t="s">
        <v>124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t="19.5" customHeight="1">
      <c r="A116" s="4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9" ht="19.5" customHeight="1">
      <c r="A117" s="4"/>
      <c r="B117" s="4"/>
      <c r="D117" s="4"/>
      <c r="S117" s="19"/>
    </row>
    <row r="118" spans="1:21" s="19" customFormat="1" ht="19.5" customHeight="1">
      <c r="A118" s="14"/>
      <c r="B118" s="15"/>
      <c r="C118" s="4"/>
      <c r="D118" s="7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s="19" customFormat="1" ht="19.5" customHeight="1">
      <c r="A119" s="14"/>
      <c r="B119" s="15"/>
      <c r="C119" s="4"/>
      <c r="D119" s="7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ht="19.5" customHeight="1"/>
    <row r="121" ht="19.5" customHeight="1">
      <c r="U121" s="16"/>
    </row>
    <row r="122" ht="19.5" customHeight="1">
      <c r="U122" s="3"/>
    </row>
    <row r="123" ht="19.5" customHeight="1"/>
    <row r="124" ht="19.5" customHeight="1">
      <c r="U124" s="25"/>
    </row>
    <row r="125" ht="19.5" customHeight="1">
      <c r="U125" s="25"/>
    </row>
    <row r="126" spans="1:21" s="19" customFormat="1" ht="19.5" customHeight="1">
      <c r="A126" s="14"/>
      <c r="B126" s="15"/>
      <c r="C126" s="4"/>
      <c r="D126" s="7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25"/>
    </row>
    <row r="127" ht="19.5" customHeight="1">
      <c r="U127" s="25"/>
    </row>
    <row r="128" spans="1:21" s="16" customFormat="1" ht="19.5" customHeight="1">
      <c r="A128" s="14"/>
      <c r="B128" s="15"/>
      <c r="C128" s="4"/>
      <c r="D128" s="7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25"/>
    </row>
    <row r="129" ht="19.5" customHeight="1">
      <c r="U129" s="25"/>
    </row>
    <row r="130" spans="1:21" s="16" customFormat="1" ht="19.5" customHeight="1">
      <c r="A130" s="14"/>
      <c r="B130" s="15"/>
      <c r="C130" s="4"/>
      <c r="D130" s="7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25"/>
    </row>
    <row r="131" spans="1:21" s="16" customFormat="1" ht="19.5" customHeight="1">
      <c r="A131" s="14"/>
      <c r="B131" s="15"/>
      <c r="C131" s="4"/>
      <c r="D131" s="7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25"/>
    </row>
    <row r="132" spans="1:21" s="19" customFormat="1" ht="19.5" customHeight="1">
      <c r="A132" s="14"/>
      <c r="B132" s="15"/>
      <c r="C132" s="4"/>
      <c r="D132" s="7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25"/>
    </row>
    <row r="133" spans="1:20" s="19" customFormat="1" ht="19.5" customHeight="1">
      <c r="A133" s="14"/>
      <c r="B133" s="15"/>
      <c r="C133" s="4"/>
      <c r="D133" s="7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s="19" customFormat="1" ht="19.5" customHeight="1">
      <c r="A134" s="14"/>
      <c r="B134" s="15"/>
      <c r="C134" s="4"/>
      <c r="D134" s="7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ht="19.5" customHeight="1">
      <c r="U135" s="29"/>
    </row>
    <row r="136" ht="19.5" customHeight="1">
      <c r="U136" s="30"/>
    </row>
    <row r="137" spans="1:21" s="16" customFormat="1" ht="19.5" customHeight="1">
      <c r="A137" s="14"/>
      <c r="B137" s="15"/>
      <c r="C137" s="4"/>
      <c r="D137" s="7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19"/>
    </row>
    <row r="138" spans="1:21" s="16" customFormat="1" ht="19.5" customHeight="1">
      <c r="A138" s="14"/>
      <c r="B138" s="15"/>
      <c r="C138" s="4"/>
      <c r="D138" s="7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19"/>
    </row>
    <row r="139" ht="19.5" customHeight="1">
      <c r="U139" s="19"/>
    </row>
    <row r="140" ht="19.5" customHeight="1">
      <c r="U140" s="19"/>
    </row>
    <row r="141" ht="19.5" customHeight="1">
      <c r="U141" s="19"/>
    </row>
    <row r="142" ht="19.5" customHeight="1">
      <c r="U142" s="19"/>
    </row>
    <row r="143" ht="19.5" customHeight="1">
      <c r="U143" s="16"/>
    </row>
    <row r="144" spans="1:21" s="16" customFormat="1" ht="24.75" customHeight="1">
      <c r="A144" s="14"/>
      <c r="B144" s="15"/>
      <c r="C144" s="4"/>
      <c r="D144" s="7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19"/>
    </row>
    <row r="145" spans="1:21" s="3" customFormat="1" ht="15.75">
      <c r="A145" s="14"/>
      <c r="B145" s="15"/>
      <c r="C145" s="4"/>
      <c r="D145" s="7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19"/>
    </row>
    <row r="146" ht="14.25" customHeight="1">
      <c r="U146" s="19"/>
    </row>
    <row r="147" spans="1:21" s="25" customFormat="1" ht="15.75">
      <c r="A147" s="14"/>
      <c r="B147" s="15"/>
      <c r="C147" s="4"/>
      <c r="D147" s="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19"/>
    </row>
    <row r="148" spans="1:21" s="25" customFormat="1" ht="15.75">
      <c r="A148" s="14"/>
      <c r="B148" s="15"/>
      <c r="C148" s="4"/>
      <c r="D148" s="7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19"/>
    </row>
    <row r="149" spans="1:21" s="25" customFormat="1" ht="15.75">
      <c r="A149" s="14"/>
      <c r="B149" s="15"/>
      <c r="C149" s="4"/>
      <c r="D149" s="7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19"/>
    </row>
    <row r="150" spans="1:21" s="25" customFormat="1" ht="15.75">
      <c r="A150" s="14"/>
      <c r="B150" s="15"/>
      <c r="C150" s="4"/>
      <c r="D150" s="7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16"/>
    </row>
    <row r="151" spans="1:21" s="25" customFormat="1" ht="34.5" customHeight="1">
      <c r="A151" s="14"/>
      <c r="B151" s="15"/>
      <c r="C151" s="4"/>
      <c r="D151" s="7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31"/>
    </row>
    <row r="152" spans="1:21" s="25" customFormat="1" ht="24.75" customHeight="1">
      <c r="A152" s="14"/>
      <c r="B152" s="15"/>
      <c r="C152" s="4"/>
      <c r="D152" s="7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16"/>
    </row>
    <row r="153" spans="1:21" s="25" customFormat="1" ht="24.75" customHeight="1">
      <c r="A153" s="14"/>
      <c r="B153" s="15"/>
      <c r="C153" s="4"/>
      <c r="D153" s="7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19"/>
    </row>
    <row r="154" spans="1:21" s="25" customFormat="1" ht="24.75" customHeight="1">
      <c r="A154" s="14"/>
      <c r="B154" s="15"/>
      <c r="C154" s="4"/>
      <c r="D154" s="7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19"/>
    </row>
    <row r="155" spans="1:21" s="25" customFormat="1" ht="24.75" customHeight="1">
      <c r="A155" s="14"/>
      <c r="B155" s="15"/>
      <c r="C155" s="4"/>
      <c r="D155" s="7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19"/>
    </row>
    <row r="156" spans="1:20" s="19" customFormat="1" ht="16.5" customHeight="1">
      <c r="A156" s="14"/>
      <c r="B156" s="15"/>
      <c r="C156" s="4"/>
      <c r="D156" s="7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s="19" customFormat="1" ht="16.5" customHeight="1">
      <c r="A157" s="14"/>
      <c r="B157" s="15"/>
      <c r="C157" s="4"/>
      <c r="D157" s="7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1" s="29" customFormat="1" ht="16.5" customHeight="1">
      <c r="A158" s="14"/>
      <c r="B158" s="15"/>
      <c r="C158" s="4"/>
      <c r="D158" s="7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16"/>
    </row>
    <row r="159" spans="1:21" s="30" customFormat="1" ht="16.5" customHeight="1">
      <c r="A159" s="14"/>
      <c r="B159" s="15"/>
      <c r="C159" s="4"/>
      <c r="D159" s="7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19"/>
    </row>
    <row r="160" spans="1:21" s="19" customFormat="1" ht="16.5" customHeight="1">
      <c r="A160" s="14"/>
      <c r="B160" s="15"/>
      <c r="C160" s="4"/>
      <c r="D160" s="7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16"/>
    </row>
    <row r="161" spans="1:20" s="19" customFormat="1" ht="16.5" customHeight="1">
      <c r="A161" s="14"/>
      <c r="B161" s="15"/>
      <c r="C161" s="4"/>
      <c r="D161" s="7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1" s="19" customFormat="1" ht="16.5" customHeight="1">
      <c r="A162" s="14"/>
      <c r="B162" s="15"/>
      <c r="C162" s="4"/>
      <c r="D162" s="7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16"/>
    </row>
    <row r="163" spans="1:20" s="19" customFormat="1" ht="16.5" customHeight="1">
      <c r="A163" s="14"/>
      <c r="B163" s="15"/>
      <c r="C163" s="4"/>
      <c r="D163" s="7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s="19" customFormat="1" ht="81" customHeight="1">
      <c r="A164" s="14"/>
      <c r="B164" s="15"/>
      <c r="C164" s="4"/>
      <c r="D164" s="7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s="19" customFormat="1" ht="16.5" customHeight="1">
      <c r="A165" s="14"/>
      <c r="B165" s="15"/>
      <c r="C165" s="4"/>
      <c r="D165" s="7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1" s="16" customFormat="1" ht="16.5" customHeight="1">
      <c r="A166" s="14"/>
      <c r="B166" s="15"/>
      <c r="C166" s="4"/>
      <c r="D166" s="7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19"/>
    </row>
    <row r="167" spans="1:21" s="19" customFormat="1" ht="16.5" customHeight="1">
      <c r="A167" s="14"/>
      <c r="B167" s="15"/>
      <c r="C167" s="4"/>
      <c r="D167" s="7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31"/>
    </row>
    <row r="168" spans="1:21" s="19" customFormat="1" ht="16.5" customHeight="1">
      <c r="A168" s="14"/>
      <c r="B168" s="15"/>
      <c r="C168" s="4"/>
      <c r="D168" s="7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16"/>
    </row>
    <row r="169" spans="1:21" s="19" customFormat="1" ht="16.5" customHeight="1">
      <c r="A169" s="14"/>
      <c r="B169" s="15"/>
      <c r="C169" s="4"/>
      <c r="D169" s="7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16"/>
    </row>
    <row r="170" spans="1:21" s="19" customFormat="1" ht="16.5" customHeight="1">
      <c r="A170" s="14"/>
      <c r="B170" s="15"/>
      <c r="C170" s="4"/>
      <c r="D170" s="7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16"/>
    </row>
    <row r="171" spans="1:20" s="19" customFormat="1" ht="16.5" customHeight="1">
      <c r="A171" s="14"/>
      <c r="B171" s="15"/>
      <c r="C171" s="4"/>
      <c r="D171" s="7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s="19" customFormat="1" ht="16.5" customHeight="1">
      <c r="A172" s="14"/>
      <c r="B172" s="15"/>
      <c r="C172" s="4"/>
      <c r="D172" s="7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s="16" customFormat="1" ht="16.5" customHeight="1">
      <c r="A173" s="14"/>
      <c r="B173" s="15"/>
      <c r="C173" s="4"/>
      <c r="D173" s="7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1" s="31" customFormat="1" ht="16.5" customHeight="1">
      <c r="A174" s="14"/>
      <c r="B174" s="15"/>
      <c r="C174" s="4"/>
      <c r="D174" s="7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16"/>
    </row>
    <row r="175" spans="1:21" s="16" customFormat="1" ht="16.5" customHeight="1">
      <c r="A175" s="14"/>
      <c r="B175" s="15"/>
      <c r="C175" s="4"/>
      <c r="D175" s="7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19"/>
    </row>
    <row r="176" spans="1:20" s="19" customFormat="1" ht="16.5" customHeight="1">
      <c r="A176" s="14"/>
      <c r="B176" s="15"/>
      <c r="C176" s="4"/>
      <c r="D176" s="7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s="19" customFormat="1" ht="16.5" customHeight="1">
      <c r="A177" s="14"/>
      <c r="B177" s="15"/>
      <c r="C177" s="4"/>
      <c r="D177" s="7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s="19" customFormat="1" ht="16.5" customHeight="1">
      <c r="A178" s="14"/>
      <c r="B178" s="15"/>
      <c r="C178" s="4"/>
      <c r="D178" s="7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s="19" customFormat="1" ht="16.5" customHeight="1">
      <c r="A179" s="14"/>
      <c r="B179" s="15"/>
      <c r="C179" s="4"/>
      <c r="D179" s="7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s="19" customFormat="1" ht="16.5" customHeight="1">
      <c r="A180" s="14"/>
      <c r="B180" s="15"/>
      <c r="C180" s="4"/>
      <c r="D180" s="7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s="16" customFormat="1" ht="16.5" customHeight="1">
      <c r="A181" s="14"/>
      <c r="B181" s="15"/>
      <c r="C181" s="4"/>
      <c r="D181" s="7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s="19" customFormat="1" ht="16.5" customHeight="1">
      <c r="A182" s="14"/>
      <c r="B182" s="15"/>
      <c r="C182" s="4"/>
      <c r="D182" s="7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s="16" customFormat="1" ht="16.5" customHeight="1">
      <c r="A183" s="14"/>
      <c r="B183" s="15"/>
      <c r="C183" s="4"/>
      <c r="D183" s="7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s="19" customFormat="1" ht="16.5" customHeight="1">
      <c r="A184" s="14"/>
      <c r="B184" s="15"/>
      <c r="C184" s="4"/>
      <c r="D184" s="7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s="16" customFormat="1" ht="16.5" customHeight="1">
      <c r="A185" s="14"/>
      <c r="B185" s="15"/>
      <c r="C185" s="4"/>
      <c r="D185" s="7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1" s="19" customFormat="1" ht="16.5" customHeight="1">
      <c r="A186" s="14"/>
      <c r="B186" s="15"/>
      <c r="C186" s="4"/>
      <c r="D186" s="7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16"/>
    </row>
    <row r="187" spans="1:21" s="19" customFormat="1" ht="16.5" customHeight="1">
      <c r="A187" s="14"/>
      <c r="B187" s="15"/>
      <c r="C187" s="4"/>
      <c r="D187" s="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s="19" customFormat="1" ht="16.5" customHeight="1">
      <c r="A188" s="14"/>
      <c r="B188" s="15"/>
      <c r="C188" s="4"/>
      <c r="D188" s="7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s="19" customFormat="1" ht="16.5" customHeight="1">
      <c r="A189" s="14"/>
      <c r="B189" s="15"/>
      <c r="C189" s="4"/>
      <c r="D189" s="7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s="31" customFormat="1" ht="16.5" customHeight="1">
      <c r="A190" s="14"/>
      <c r="B190" s="15"/>
      <c r="C190" s="4"/>
      <c r="D190" s="7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s="16" customFormat="1" ht="16.5" customHeight="1">
      <c r="A191" s="14"/>
      <c r="B191" s="15"/>
      <c r="C191" s="4"/>
      <c r="D191" s="7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s="16" customFormat="1" ht="16.5" customHeight="1">
      <c r="A192" s="14"/>
      <c r="B192" s="15"/>
      <c r="C192" s="4"/>
      <c r="D192" s="7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s="16" customFormat="1" ht="16.5" customHeight="1">
      <c r="A193" s="14"/>
      <c r="B193" s="15"/>
      <c r="C193" s="4"/>
      <c r="D193" s="7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s="19" customFormat="1" ht="16.5" customHeight="1">
      <c r="A194" s="14"/>
      <c r="B194" s="15"/>
      <c r="C194" s="4"/>
      <c r="D194" s="7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s="19" customFormat="1" ht="16.5" customHeight="1">
      <c r="A195" s="14"/>
      <c r="B195" s="15"/>
      <c r="C195" s="4"/>
      <c r="D195" s="7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s="16" customFormat="1" ht="16.5" customHeight="1">
      <c r="A196" s="14"/>
      <c r="B196" s="15"/>
      <c r="C196" s="4"/>
      <c r="D196" s="7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s="16" customFormat="1" ht="16.5" customHeight="1">
      <c r="A197" s="14"/>
      <c r="B197" s="15"/>
      <c r="C197" s="4"/>
      <c r="D197" s="7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s="19" customFormat="1" ht="16.5" customHeight="1">
      <c r="A198" s="14"/>
      <c r="B198" s="15"/>
      <c r="C198" s="4"/>
      <c r="D198" s="7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s="19" customFormat="1" ht="16.5" customHeight="1">
      <c r="A199" s="14"/>
      <c r="B199" s="15"/>
      <c r="C199" s="4"/>
      <c r="D199" s="7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s="19" customFormat="1" ht="16.5" customHeight="1">
      <c r="A200" s="14"/>
      <c r="B200" s="15"/>
      <c r="C200" s="4"/>
      <c r="D200" s="7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s="19" customFormat="1" ht="16.5" customHeight="1">
      <c r="A201" s="14"/>
      <c r="B201" s="15"/>
      <c r="C201" s="4"/>
      <c r="D201" s="7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s="19" customFormat="1" ht="16.5" customHeight="1">
      <c r="A202" s="14"/>
      <c r="B202" s="15"/>
      <c r="C202" s="4"/>
      <c r="D202" s="7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s="19" customFormat="1" ht="16.5" customHeight="1">
      <c r="A203" s="14"/>
      <c r="B203" s="15"/>
      <c r="C203" s="4"/>
      <c r="D203" s="7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s="16" customFormat="1" ht="16.5" customHeight="1">
      <c r="A204" s="14"/>
      <c r="B204" s="15"/>
      <c r="C204" s="4"/>
      <c r="D204" s="7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s="19" customFormat="1" ht="16.5" customHeight="1">
      <c r="A205" s="14"/>
      <c r="B205" s="15"/>
      <c r="C205" s="4"/>
      <c r="D205" s="7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s="16" customFormat="1" ht="16.5" customHeight="1">
      <c r="A206" s="14"/>
      <c r="B206" s="15"/>
      <c r="C206" s="4"/>
      <c r="D206" s="7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s="19" customFormat="1" ht="16.5" customHeight="1">
      <c r="A207" s="14"/>
      <c r="B207" s="15"/>
      <c r="C207" s="4"/>
      <c r="D207" s="7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s="16" customFormat="1" ht="16.5" customHeight="1">
      <c r="A208" s="14"/>
      <c r="B208" s="15"/>
      <c r="C208" s="4"/>
      <c r="D208" s="7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s="16" customFormat="1" ht="16.5" customHeight="1">
      <c r="A209" s="14"/>
      <c r="B209" s="15"/>
      <c r="C209" s="4"/>
      <c r="D209" s="7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</sheetData>
  <sheetProtection/>
  <mergeCells count="14">
    <mergeCell ref="C74:G74"/>
    <mergeCell ref="A1:Q1"/>
    <mergeCell ref="C28:Q28"/>
    <mergeCell ref="A52:B52"/>
    <mergeCell ref="A10:B10"/>
    <mergeCell ref="A11:B11"/>
    <mergeCell ref="A13:B13"/>
    <mergeCell ref="A14:B14"/>
    <mergeCell ref="A12:B12"/>
    <mergeCell ref="A20:B20"/>
    <mergeCell ref="A24:B24"/>
    <mergeCell ref="A23:B23"/>
    <mergeCell ref="A21:B21"/>
    <mergeCell ref="A22:B22"/>
  </mergeCells>
  <printOptions gridLines="1"/>
  <pageMargins left="0" right="0" top="0.1968503937007874" bottom="0" header="0" footer="0"/>
  <pageSetup horizontalDpi="600" verticalDpi="600" orientation="landscape" paperSize="9" scale="57" r:id="rId1"/>
  <headerFooter alignWithMargins="0">
    <oddFooter>&amp;R&amp;P</oddFooter>
  </headerFooter>
  <rowBreaks count="3" manualBreakCount="3">
    <brk id="24" max="19" man="1"/>
    <brk id="52" max="19" man="1"/>
    <brk id="8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3.57421875" style="0" customWidth="1"/>
    <col min="2" max="2" width="14.57421875" style="0" customWidth="1"/>
    <col min="3" max="3" width="13.57421875" style="0" customWidth="1"/>
    <col min="4" max="4" width="15.7109375" style="0" customWidth="1"/>
    <col min="5" max="5" width="16.28125" style="0" customWidth="1"/>
    <col min="6" max="6" width="12.140625" style="0" customWidth="1"/>
    <col min="7" max="7" width="13.28125" style="0" customWidth="1"/>
    <col min="8" max="8" width="11.57421875" style="0" customWidth="1"/>
    <col min="9" max="9" width="12.7109375" style="0" customWidth="1"/>
  </cols>
  <sheetData>
    <row r="1" spans="1:9" ht="18">
      <c r="A1" s="233" t="s">
        <v>98</v>
      </c>
      <c r="B1" s="233"/>
      <c r="C1" s="233"/>
      <c r="D1" s="233"/>
      <c r="E1" s="233"/>
      <c r="F1" s="233"/>
      <c r="G1" s="233"/>
      <c r="H1" s="233"/>
      <c r="I1" s="233"/>
    </row>
    <row r="2" spans="1:9" ht="13.5" thickBot="1">
      <c r="A2" s="70"/>
      <c r="B2" s="71"/>
      <c r="C2" s="71"/>
      <c r="D2" s="71"/>
      <c r="E2" s="71"/>
      <c r="F2" s="71"/>
      <c r="G2" s="71"/>
      <c r="H2" s="71"/>
      <c r="I2" s="72" t="s">
        <v>4</v>
      </c>
    </row>
    <row r="3" spans="1:9" ht="16.5" thickBot="1">
      <c r="A3" s="82" t="s">
        <v>77</v>
      </c>
      <c r="B3" s="225">
        <v>2019</v>
      </c>
      <c r="C3" s="226"/>
      <c r="D3" s="226"/>
      <c r="E3" s="226"/>
      <c r="F3" s="226"/>
      <c r="G3" s="226"/>
      <c r="H3" s="226"/>
      <c r="I3" s="226"/>
    </row>
    <row r="4" spans="1:9" ht="90" thickBot="1">
      <c r="A4" s="83" t="s">
        <v>78</v>
      </c>
      <c r="B4" s="84" t="s">
        <v>79</v>
      </c>
      <c r="C4" s="84" t="s">
        <v>38</v>
      </c>
      <c r="D4" s="84" t="s">
        <v>80</v>
      </c>
      <c r="E4" s="84" t="s">
        <v>12</v>
      </c>
      <c r="F4" s="84" t="s">
        <v>81</v>
      </c>
      <c r="G4" s="84" t="s">
        <v>8</v>
      </c>
      <c r="H4" s="84" t="s">
        <v>82</v>
      </c>
      <c r="I4" s="84" t="s">
        <v>83</v>
      </c>
    </row>
    <row r="5" spans="1:9" ht="27" customHeight="1">
      <c r="A5" s="79" t="s">
        <v>76</v>
      </c>
      <c r="B5" s="94"/>
      <c r="C5" s="95"/>
      <c r="D5" s="94"/>
      <c r="E5" s="94">
        <f>rebalans2019!C17</f>
        <v>205010</v>
      </c>
      <c r="F5" s="94"/>
      <c r="G5" s="94"/>
      <c r="H5" s="94"/>
      <c r="I5" s="94"/>
    </row>
    <row r="6" spans="1:9" ht="23.25" customHeight="1">
      <c r="A6" s="78" t="s">
        <v>84</v>
      </c>
      <c r="B6" s="96"/>
      <c r="C6" s="97"/>
      <c r="D6" s="96"/>
      <c r="E6" s="96"/>
      <c r="F6" s="96"/>
      <c r="G6" s="96"/>
      <c r="H6" s="96"/>
      <c r="I6" s="96"/>
    </row>
    <row r="7" spans="1:9" ht="28.5" customHeight="1">
      <c r="A7" s="78" t="s">
        <v>100</v>
      </c>
      <c r="B7" s="96"/>
      <c r="C7" s="97"/>
      <c r="D7" s="96"/>
      <c r="E7" s="96">
        <f>rebalans2019!O69</f>
        <v>46000</v>
      </c>
      <c r="F7" s="96"/>
      <c r="G7" s="96"/>
      <c r="H7" s="96"/>
      <c r="I7" s="96"/>
    </row>
    <row r="8" spans="1:9" ht="27.75" customHeight="1">
      <c r="A8" s="78" t="s">
        <v>85</v>
      </c>
      <c r="B8" s="96"/>
      <c r="C8" s="97"/>
      <c r="D8" s="96"/>
      <c r="E8" s="96">
        <f>rebalans2019!O71-E7</f>
        <v>291300</v>
      </c>
      <c r="F8" s="96"/>
      <c r="G8" s="96"/>
      <c r="H8" s="96"/>
      <c r="I8" s="96"/>
    </row>
    <row r="9" spans="1:9" ht="40.5" customHeight="1">
      <c r="A9" s="78" t="s">
        <v>86</v>
      </c>
      <c r="B9" s="96"/>
      <c r="C9" s="97"/>
      <c r="D9" s="96"/>
      <c r="E9" s="96">
        <f>rebalans2019!C37</f>
        <v>620240</v>
      </c>
      <c r="F9" s="96"/>
      <c r="G9" s="96"/>
      <c r="H9" s="96"/>
      <c r="I9" s="96"/>
    </row>
    <row r="10" spans="1:9" ht="30" customHeight="1">
      <c r="A10" s="78" t="s">
        <v>87</v>
      </c>
      <c r="B10" s="96"/>
      <c r="C10" s="97"/>
      <c r="D10" s="96"/>
      <c r="E10" s="96">
        <f>rebalans2019!C16</f>
        <v>7000</v>
      </c>
      <c r="F10" s="96"/>
      <c r="G10" s="96"/>
      <c r="H10" s="96"/>
      <c r="I10" s="96"/>
    </row>
    <row r="11" spans="1:9" ht="29.25" customHeight="1">
      <c r="A11" s="78" t="s">
        <v>88</v>
      </c>
      <c r="B11" s="96"/>
      <c r="C11" s="97"/>
      <c r="D11" s="96">
        <f>rebalans2019!C10</f>
        <v>1738450</v>
      </c>
      <c r="E11" s="96"/>
      <c r="F11" s="96"/>
      <c r="G11" s="96"/>
      <c r="H11" s="96">
        <f>rebalans2019!C12</f>
        <v>20000</v>
      </c>
      <c r="I11" s="96"/>
    </row>
    <row r="12" spans="1:9" ht="29.25" customHeight="1">
      <c r="A12" s="78" t="s">
        <v>89</v>
      </c>
      <c r="B12" s="96"/>
      <c r="C12" s="97"/>
      <c r="D12" s="96"/>
      <c r="E12" s="96"/>
      <c r="F12" s="96"/>
      <c r="G12" s="96"/>
      <c r="H12" s="96"/>
      <c r="I12" s="96"/>
    </row>
    <row r="13" spans="1:9" ht="38.25">
      <c r="A13" s="78" t="s">
        <v>90</v>
      </c>
      <c r="B13" s="96">
        <f>rebalans2019!C11</f>
        <v>75000</v>
      </c>
      <c r="C13" s="97"/>
      <c r="D13" s="96"/>
      <c r="E13" s="96"/>
      <c r="F13" s="96"/>
      <c r="G13" s="96"/>
      <c r="H13" s="96"/>
      <c r="I13" s="96"/>
    </row>
    <row r="14" spans="1:9" ht="42" customHeight="1">
      <c r="A14" s="78" t="s">
        <v>91</v>
      </c>
      <c r="B14" s="96"/>
      <c r="C14" s="97"/>
      <c r="D14" s="96">
        <f>rebalans2019!C19</f>
        <v>57000</v>
      </c>
      <c r="E14" s="96"/>
      <c r="F14" s="96"/>
      <c r="G14" s="96"/>
      <c r="H14" s="96"/>
      <c r="I14" s="96"/>
    </row>
    <row r="15" spans="1:9" ht="30" customHeight="1">
      <c r="A15" s="78" t="s">
        <v>92</v>
      </c>
      <c r="B15" s="96"/>
      <c r="C15" s="96">
        <f>rebalans2019!C20</f>
        <v>8000</v>
      </c>
      <c r="D15" s="96"/>
      <c r="E15" s="96"/>
      <c r="F15" s="96"/>
      <c r="G15" s="96"/>
      <c r="H15" s="96"/>
      <c r="I15" s="96"/>
    </row>
    <row r="16" spans="1:9" ht="41.25" customHeight="1">
      <c r="A16" s="78" t="s">
        <v>93</v>
      </c>
      <c r="B16" s="97"/>
      <c r="C16" s="97"/>
      <c r="D16" s="97"/>
      <c r="E16" s="97"/>
      <c r="F16" s="97">
        <f>rebalans2019!C15</f>
        <v>45000</v>
      </c>
      <c r="G16" s="97"/>
      <c r="H16" s="97"/>
      <c r="I16" s="97"/>
    </row>
    <row r="17" spans="1:9" ht="27.75" customHeight="1">
      <c r="A17" s="78" t="s">
        <v>94</v>
      </c>
      <c r="B17" s="97">
        <f>rebalans2019!C9</f>
        <v>449873</v>
      </c>
      <c r="C17" s="97"/>
      <c r="D17" s="97"/>
      <c r="E17" s="97"/>
      <c r="F17" s="97"/>
      <c r="G17" s="97"/>
      <c r="H17" s="97"/>
      <c r="I17" s="97"/>
    </row>
    <row r="18" spans="1:9" ht="29.25" customHeight="1">
      <c r="A18" s="78" t="s">
        <v>95</v>
      </c>
      <c r="B18" s="97"/>
      <c r="C18" s="97"/>
      <c r="D18" s="97"/>
      <c r="E18" s="97">
        <f>rebalans2019!C13</f>
        <v>131413</v>
      </c>
      <c r="F18" s="97"/>
      <c r="G18" s="97"/>
      <c r="H18" s="97"/>
      <c r="I18" s="97"/>
    </row>
    <row r="19" spans="1:9" ht="28.5" customHeight="1" thickBot="1">
      <c r="A19" s="80" t="s">
        <v>96</v>
      </c>
      <c r="B19" s="98"/>
      <c r="C19" s="98"/>
      <c r="D19" s="98"/>
      <c r="E19" s="98">
        <f>rebalans2019!C14</f>
        <v>364060</v>
      </c>
      <c r="F19" s="98"/>
      <c r="G19" s="98"/>
      <c r="H19" s="98"/>
      <c r="I19" s="98"/>
    </row>
    <row r="20" spans="1:9" ht="21.75" customHeight="1" thickBot="1">
      <c r="A20" s="73" t="s">
        <v>97</v>
      </c>
      <c r="B20" s="99">
        <f aca="true" t="shared" si="0" ref="B20:I20">SUM(B5:B19)</f>
        <v>524873</v>
      </c>
      <c r="C20" s="99">
        <f t="shared" si="0"/>
        <v>8000</v>
      </c>
      <c r="D20" s="99">
        <f t="shared" si="0"/>
        <v>1795450</v>
      </c>
      <c r="E20" s="99">
        <f t="shared" si="0"/>
        <v>1665023</v>
      </c>
      <c r="F20" s="99">
        <f t="shared" si="0"/>
        <v>45000</v>
      </c>
      <c r="G20" s="99">
        <f t="shared" si="0"/>
        <v>0</v>
      </c>
      <c r="H20" s="99">
        <f t="shared" si="0"/>
        <v>20000</v>
      </c>
      <c r="I20" s="99">
        <f t="shared" si="0"/>
        <v>0</v>
      </c>
    </row>
    <row r="21" spans="1:9" ht="22.5" customHeight="1" thickBot="1">
      <c r="A21" s="73" t="s">
        <v>99</v>
      </c>
      <c r="B21" s="234">
        <f>B20+C20+D20+E20+F20+G20+H20</f>
        <v>4058346</v>
      </c>
      <c r="C21" s="234"/>
      <c r="D21" s="234"/>
      <c r="E21" s="234"/>
      <c r="F21" s="234"/>
      <c r="G21" s="234"/>
      <c r="H21" s="234"/>
      <c r="I21" s="234"/>
    </row>
    <row r="22" spans="1:9" ht="12.75">
      <c r="A22" s="74"/>
      <c r="B22" s="74"/>
      <c r="C22" s="74"/>
      <c r="D22" s="75"/>
      <c r="E22" s="76"/>
      <c r="F22" s="77"/>
      <c r="G22" s="77"/>
      <c r="H22" s="77"/>
      <c r="I22" s="72"/>
    </row>
    <row r="23" ht="13.5" thickBot="1"/>
    <row r="24" spans="1:9" ht="16.5" thickBot="1">
      <c r="A24" s="82" t="s">
        <v>77</v>
      </c>
      <c r="B24" s="225" t="s">
        <v>101</v>
      </c>
      <c r="C24" s="226"/>
      <c r="D24" s="226"/>
      <c r="E24" s="226"/>
      <c r="F24" s="226"/>
      <c r="G24" s="226"/>
      <c r="H24" s="226"/>
      <c r="I24" s="226"/>
    </row>
    <row r="25" spans="1:9" ht="89.25">
      <c r="A25" s="85" t="s">
        <v>78</v>
      </c>
      <c r="B25" s="86" t="s">
        <v>79</v>
      </c>
      <c r="C25" s="86" t="s">
        <v>38</v>
      </c>
      <c r="D25" s="86" t="s">
        <v>80</v>
      </c>
      <c r="E25" s="86" t="s">
        <v>12</v>
      </c>
      <c r="F25" s="86" t="s">
        <v>81</v>
      </c>
      <c r="G25" s="86" t="s">
        <v>8</v>
      </c>
      <c r="H25" s="86" t="s">
        <v>82</v>
      </c>
      <c r="I25" s="86" t="s">
        <v>83</v>
      </c>
    </row>
    <row r="26" spans="1:9" ht="63.75" customHeight="1">
      <c r="A26" s="88" t="s">
        <v>102</v>
      </c>
      <c r="B26" s="87"/>
      <c r="C26" s="87"/>
      <c r="D26" s="100">
        <v>51392.23</v>
      </c>
      <c r="E26" s="101"/>
      <c r="F26" s="87"/>
      <c r="G26" s="87"/>
      <c r="H26" s="87"/>
      <c r="I26" s="87"/>
    </row>
    <row r="27" spans="1:9" ht="61.5" customHeight="1">
      <c r="A27" s="89" t="s">
        <v>103</v>
      </c>
      <c r="B27" s="87"/>
      <c r="C27" s="87"/>
      <c r="D27" s="101"/>
      <c r="E27" s="100">
        <v>10476.62</v>
      </c>
      <c r="F27" s="87"/>
      <c r="G27" s="87"/>
      <c r="H27" s="87"/>
      <c r="I27" s="87"/>
    </row>
    <row r="28" spans="1:9" ht="55.5" customHeight="1" thickBot="1">
      <c r="A28" s="90" t="s">
        <v>104</v>
      </c>
      <c r="B28" s="87"/>
      <c r="C28" s="87"/>
      <c r="D28" s="101"/>
      <c r="E28" s="100">
        <v>1000</v>
      </c>
      <c r="F28" s="87"/>
      <c r="G28" s="87"/>
      <c r="H28" s="87"/>
      <c r="I28" s="87"/>
    </row>
    <row r="29" spans="1:9" ht="26.25" customHeight="1" thickBot="1">
      <c r="A29" s="91" t="s">
        <v>57</v>
      </c>
      <c r="B29" s="92"/>
      <c r="C29" s="92"/>
      <c r="D29" s="102">
        <f>SUM(D26:D28)</f>
        <v>51392.23</v>
      </c>
      <c r="E29" s="102">
        <f>SUM(E26:E28)</f>
        <v>11476.62</v>
      </c>
      <c r="F29" s="92"/>
      <c r="G29" s="92"/>
      <c r="H29" s="92"/>
      <c r="I29" s="92"/>
    </row>
    <row r="30" spans="1:9" ht="30" customHeight="1" thickBot="1">
      <c r="A30" s="91" t="s">
        <v>105</v>
      </c>
      <c r="B30" s="227">
        <f>SUM(B29:I29)</f>
        <v>62868.850000000006</v>
      </c>
      <c r="C30" s="228"/>
      <c r="D30" s="228"/>
      <c r="E30" s="228"/>
      <c r="F30" s="228"/>
      <c r="G30" s="228"/>
      <c r="H30" s="228"/>
      <c r="I30" s="229"/>
    </row>
    <row r="31" spans="2:9" ht="19.5" customHeight="1">
      <c r="B31" s="93"/>
      <c r="C31" s="93"/>
      <c r="D31" s="93"/>
      <c r="E31" s="93"/>
      <c r="F31" s="93"/>
      <c r="G31" s="93"/>
      <c r="H31" s="93"/>
      <c r="I31" s="93"/>
    </row>
    <row r="32" spans="2:9" ht="13.5" thickBot="1">
      <c r="B32" s="93"/>
      <c r="C32" s="93"/>
      <c r="D32" s="93"/>
      <c r="E32" s="93"/>
      <c r="F32" s="93"/>
      <c r="G32" s="93"/>
      <c r="H32" s="93"/>
      <c r="I32" s="93"/>
    </row>
    <row r="33" spans="1:9" ht="26.25" customHeight="1" thickBot="1">
      <c r="A33" s="103" t="s">
        <v>106</v>
      </c>
      <c r="B33" s="230">
        <f>SUM(B21+B30)</f>
        <v>4121214.85</v>
      </c>
      <c r="C33" s="231"/>
      <c r="D33" s="231"/>
      <c r="E33" s="231"/>
      <c r="F33" s="231"/>
      <c r="G33" s="231"/>
      <c r="H33" s="231"/>
      <c r="I33" s="232"/>
    </row>
  </sheetData>
  <sheetProtection/>
  <mergeCells count="6">
    <mergeCell ref="B24:I24"/>
    <mergeCell ref="B30:I30"/>
    <mergeCell ref="B33:I33"/>
    <mergeCell ref="A1:I1"/>
    <mergeCell ref="B3:I3"/>
    <mergeCell ref="B21:I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Racunovodstvo</cp:lastModifiedBy>
  <cp:lastPrinted>2019-12-18T11:58:15Z</cp:lastPrinted>
  <dcterms:created xsi:type="dcterms:W3CDTF">2003-07-09T14:53:12Z</dcterms:created>
  <dcterms:modified xsi:type="dcterms:W3CDTF">2019-12-19T13:50:03Z</dcterms:modified>
  <cp:category/>
  <cp:version/>
  <cp:contentType/>
  <cp:contentStatus/>
</cp:coreProperties>
</file>