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700" tabRatio="601" activeTab="0"/>
  </bookViews>
  <sheets>
    <sheet name="RASHODI" sheetId="1" r:id="rId1"/>
    <sheet name="plan-prihoda" sheetId="2" r:id="rId2"/>
    <sheet name="opći dio" sheetId="3" r:id="rId3"/>
    <sheet name="NAPOMENA!!!" sheetId="4" r:id="rId4"/>
  </sheets>
  <definedNames>
    <definedName name="_xlnm.Print_Titles">'RASHODI'!$24:$24</definedName>
    <definedName name="_xlnm.Print_Area" localSheetId="1">'plan-prihoda'!$A$1:$J$64</definedName>
    <definedName name="_xlnm.Print_Area" localSheetId="0">'RASHODI'!$A$1:$T$244</definedName>
  </definedNames>
  <calcPr fullCalcOnLoad="1"/>
</workbook>
</file>

<file path=xl/sharedStrings.xml><?xml version="1.0" encoding="utf-8"?>
<sst xmlns="http://schemas.openxmlformats.org/spreadsheetml/2006/main" count="420" uniqueCount="218">
  <si>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</si>
  <si>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</si>
  <si>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</si>
  <si>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</si>
  <si>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</si>
  <si>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</si>
  <si>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</si>
  <si>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</si>
  <si>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</si>
  <si>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</si>
  <si>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</si>
  <si>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</si>
  <si>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</si>
  <si>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</si>
  <si>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</si>
  <si>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</si>
  <si>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</si>
  <si>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</si>
  <si>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</si>
  <si>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</si>
  <si>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</si>
  <si>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</si>
  <si>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</si>
  <si>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</si>
  <si>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</si>
  <si>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</si>
  <si>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</si>
  <si>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</si>
  <si>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</si>
  <si>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</si>
  <si>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</si>
  <si>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</si>
  <si>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</si>
  <si>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</si>
  <si>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</si>
  <si>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</si>
  <si>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</si>
  <si>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</si>
  <si>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</si>
  <si>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</si>
  <si>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</si>
  <si>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</si>
  <si>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</si>
  <si>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</si>
  <si>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</si>
  <si>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</si>
  <si>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</si>
  <si>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</si>
  <si>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</si>
  <si>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</si>
  <si>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</si>
  <si>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</si>
  <si>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</si>
  <si>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</si>
  <si>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</si>
  <si>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</si>
  <si>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</si>
  <si>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</si>
  <si>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</si>
  <si>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</si>
  <si>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</si>
  <si>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</si>
  <si>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</si>
  <si>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</si>
  <si>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</si>
  <si>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</si>
  <si>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</si>
  <si>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</si>
  <si>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</si>
  <si>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</si>
  <si>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</si>
  <si>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</si>
  <si>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</si>
  <si>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</si>
  <si>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</si>
  <si>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</si>
  <si>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</si>
  <si>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</si>
  <si>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</si>
  <si>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</si>
  <si>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</si>
  <si>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</si>
  <si>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</si>
  <si>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</si>
  <si>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</si>
  <si>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</si>
  <si>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</si>
  <si>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</si>
  <si>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</si>
  <si>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</si>
  <si>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</si>
  <si>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</si>
  <si>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</si>
  <si>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</si>
  <si>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</si>
  <si>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</si>
  <si>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</si>
  <si>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</si>
  <si>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Prihodi za posebne namjene-Zavod za zapošljavanje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</si>
  <si>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</si>
  <si>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</si>
  <si>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</si>
  <si>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</si>
  <si>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</si>
  <si>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</si>
  <si>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</si>
  <si>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</si>
  <si>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</si>
  <si>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</si>
  <si>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</si>
  <si>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</si>
  <si>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</si>
  <si>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</si>
  <si>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</si>
  <si>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</si>
  <si>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</si>
  <si>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</si>
  <si>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</si>
  <si>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</si>
  <si>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</si>
  <si>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</si>
  <si>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</si>
  <si>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</si>
  <si>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</si>
  <si>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</si>
  <si>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</si>
  <si>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</si>
  <si>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</si>
  <si>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</si>
  <si>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</si>
  <si>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</si>
  <si>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</si>
  <si>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</si>
  <si>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</si>
  <si>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</si>
  <si>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</si>
  <si>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</si>
  <si>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</si>
  <si>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</si>
  <si>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</si>
  <si>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</si>
  <si>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</si>
  <si>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</si>
  <si>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</si>
  <si>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</si>
  <si>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</si>
  <si>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</si>
  <si>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</si>
  <si>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</si>
  <si>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Donacije-talijanska unija-</t>
  </si>
  <si>
    <t>Donacije -državni proračun-ZAKLADA ZA DJECU</t>
  </si>
  <si>
    <t xml:space="preserve"> AKTIVNOST:            ZAJEDNO DO ZNANJA</t>
  </si>
  <si>
    <t>Tekuće pomoći iz drž prorač-PROJEKT ZAJEDNO DO ZNANJA</t>
  </si>
  <si>
    <t>63611-PRIHODI IZ PRORAČUNA -ŽUPANIJA</t>
  </si>
  <si>
    <t>Prijedlog plana     
za 2020.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</si>
  <si>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</si>
  <si>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</si>
  <si>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</si>
  <si>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</si>
  <si>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</si>
  <si>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</si>
  <si>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</si>
  <si>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</si>
  <si>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</si>
  <si>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</si>
  <si>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</si>
  <si>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</si>
  <si>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</si>
  <si>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</si>
  <si>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</si>
  <si>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</si>
  <si>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</si>
  <si>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</si>
  <si>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</si>
  <si>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</si>
  <si>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</si>
  <si>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Ukupno prihodi i primici za 2020.</t>
  </si>
  <si>
    <t>Ostale naknade građanima i kućanstvima iz proračuna</t>
  </si>
  <si>
    <t>Naknade građanima i kućanstvima u naravi</t>
  </si>
  <si>
    <t>SVEUKUPNO</t>
  </si>
  <si>
    <t>SVEUKUPNO+MZOŠ</t>
  </si>
  <si>
    <t>Donacije + Hitne intevencije</t>
  </si>
  <si>
    <t>Napomene:</t>
  </si>
  <si>
    <t>63612-PLAĆE MZOŠ</t>
  </si>
  <si>
    <t>63612-TEKUĆE POMOĆI IZ DRŽAVNOG PRORAČUNA</t>
  </si>
  <si>
    <t>63622-TEKUĆE POMOĆI IZ DRŽAVNOG PRORAČUNA</t>
  </si>
  <si>
    <t>Voditelj računovodstva</t>
  </si>
  <si>
    <t>Ravnateljica</t>
  </si>
  <si>
    <t>__________________________</t>
  </si>
  <si>
    <t xml:space="preserve">Prihodi s naslova osiguranja, refundacija šteta </t>
  </si>
  <si>
    <t>Prihodi od osiguranja/šteta</t>
  </si>
  <si>
    <t>Plan 2021.</t>
  </si>
  <si>
    <t xml:space="preserve"> Pula, 28.09.2020.</t>
  </si>
  <si>
    <t>Projekcija plana
za 2021.</t>
  </si>
  <si>
    <t>Projekcija plana 
za 2022.</t>
  </si>
  <si>
    <t>Prijedlog plana     
za 2021.</t>
  </si>
  <si>
    <t>Projekcija plana
za 2022.</t>
  </si>
  <si>
    <t>Projekcija plana 
za 2023.</t>
  </si>
  <si>
    <t>2021.</t>
  </si>
  <si>
    <t>Oznaka   rač.iz  računskog plana</t>
  </si>
  <si>
    <t>63611-TEKUĆE POMOĆI IZ DRŽAVNOG PRORAČUNA</t>
  </si>
  <si>
    <t>Ukupno prihodi i primici za 2021.</t>
  </si>
  <si>
    <t>2022.</t>
  </si>
  <si>
    <t>Oznaka                           rač.iz                                      računskog                                         plana</t>
  </si>
  <si>
    <t>Ukupno prihodi i primici za 2022.</t>
  </si>
  <si>
    <t>2023.</t>
  </si>
  <si>
    <t>Višak 2020. (sufinaciranje)</t>
  </si>
  <si>
    <t>Procjena 2022.</t>
  </si>
  <si>
    <t>Procjena 2023.</t>
  </si>
  <si>
    <t xml:space="preserve">1. Hitne intervencije se sastoje od: </t>
  </si>
  <si>
    <t>servisa centralnog grijanja (dobavljač Shiterm -&gt; prosjek 5500,00kn godišnje)</t>
  </si>
  <si>
    <t>čišćenje dimnjaka (dobavljač Dimnjak -&gt; cca 3500,00kn godišnje)</t>
  </si>
  <si>
    <t>Višak 2020.</t>
  </si>
  <si>
    <t>Višak</t>
  </si>
  <si>
    <t>2. pb dok je bilo 5 zaposlenih mjesečno bi iznosilo cca 60.000 * 12 mj = 720.000</t>
  </si>
  <si>
    <t>sad ih je 7, biti će (75.000*6mj)+6mj*60.000 = 810.000 * 80% fin grad= 648.000</t>
  </si>
  <si>
    <t>Bankarske usluge i usluge platnog prometa</t>
  </si>
  <si>
    <t>FINANCIJSKI PLAN ZA 2021. GODINU - 3. razina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</si>
</sst>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67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10" xfId="0" applyFont="1" applyBorder="1" applyAlignment="1" quotePrefix="1">
      <alignment horizontal="left" wrapText="1"/>
    </xf>
    <xf numFmtId="0" fontId="23" fillId="0" borderId="11" xfId="0" applyFont="1" applyBorder="1" applyAlignment="1" quotePrefix="1">
      <alignment horizontal="left" wrapText="1"/>
    </xf>
    <xf numFmtId="0" fontId="23" fillId="0" borderId="11" xfId="0" applyFont="1" applyBorder="1" applyAlignment="1" quotePrefix="1">
      <alignment horizontal="center" wrapText="1"/>
    </xf>
    <xf numFmtId="0" fontId="23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3" fillId="0" borderId="12" xfId="0" applyNumberFormat="1" applyFont="1" applyBorder="1" applyAlignment="1">
      <alignment horizontal="right"/>
    </xf>
    <xf numFmtId="3" fontId="23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5" fillId="0" borderId="11" xfId="0" applyNumberFormat="1" applyFont="1" applyFill="1" applyBorder="1" applyAlignment="1" applyProtection="1">
      <alignment wrapText="1"/>
      <protection/>
    </xf>
    <xf numFmtId="3" fontId="23" fillId="0" borderId="10" xfId="0" applyNumberFormat="1" applyFont="1" applyBorder="1" applyAlignment="1">
      <alignment horizontal="right"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0" fontId="25" fillId="0" borderId="11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5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" fontId="11" fillId="33" borderId="19" xfId="0" applyNumberFormat="1" applyFont="1" applyFill="1" applyBorder="1" applyAlignment="1">
      <alignment wrapText="1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/>
    </xf>
    <xf numFmtId="3" fontId="12" fillId="33" borderId="21" xfId="0" applyNumberFormat="1" applyFont="1" applyFill="1" applyBorder="1" applyAlignment="1">
      <alignment horizontal="right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2" fillId="33" borderId="22" xfId="0" applyNumberFormat="1" applyFont="1" applyFill="1" applyBorder="1" applyAlignment="1">
      <alignment horizontal="right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/>
    </xf>
    <xf numFmtId="3" fontId="12" fillId="33" borderId="26" xfId="0" applyNumberFormat="1" applyFont="1" applyFill="1" applyBorder="1" applyAlignment="1">
      <alignment horizontal="right"/>
    </xf>
    <xf numFmtId="3" fontId="11" fillId="33" borderId="27" xfId="0" applyNumberFormat="1" applyFont="1" applyFill="1" applyBorder="1" applyAlignment="1">
      <alignment horizontal="right"/>
    </xf>
    <xf numFmtId="3" fontId="17" fillId="33" borderId="28" xfId="0" applyNumberFormat="1" applyFont="1" applyFill="1" applyBorder="1" applyAlignment="1">
      <alignment horizontal="right"/>
    </xf>
    <xf numFmtId="3" fontId="17" fillId="33" borderId="19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left" vertical="center"/>
    </xf>
    <xf numFmtId="0" fontId="18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 applyProtection="1" quotePrefix="1">
      <alignment horizontal="center" vertical="center"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quotePrefix="1">
      <alignment horizontal="left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0" fontId="19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 quotePrefix="1">
      <alignment horizontal="left" wrapText="1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19" xfId="0" applyNumberFormat="1" applyFont="1" applyFill="1" applyBorder="1" applyAlignment="1">
      <alignment horizontal="right" vertical="top" wrapText="1"/>
    </xf>
    <xf numFmtId="0" fontId="11" fillId="33" borderId="29" xfId="0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 quotePrefix="1">
      <alignment horizontal="left"/>
    </xf>
    <xf numFmtId="3" fontId="2" fillId="33" borderId="3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2" fillId="33" borderId="33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wrapText="1"/>
    </xf>
    <xf numFmtId="0" fontId="3" fillId="33" borderId="19" xfId="0" applyNumberFormat="1" applyFont="1" applyFill="1" applyBorder="1" applyAlignment="1" quotePrefix="1">
      <alignment horizontal="left"/>
    </xf>
    <xf numFmtId="0" fontId="3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left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left" vertical="center" wrapText="1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left" vertical="center" wrapText="1"/>
    </xf>
    <xf numFmtId="0" fontId="30" fillId="34" borderId="34" xfId="0" applyFont="1" applyFill="1" applyBorder="1" applyAlignment="1">
      <alignment horizontal="center" vertical="center"/>
    </xf>
    <xf numFmtId="0" fontId="30" fillId="34" borderId="35" xfId="0" applyFont="1" applyFill="1" applyBorder="1" applyAlignment="1">
      <alignment horizontal="left" vertical="center" wrapText="1"/>
    </xf>
    <xf numFmtId="3" fontId="4" fillId="11" borderId="12" xfId="0" applyNumberFormat="1" applyFont="1" applyFill="1" applyBorder="1" applyAlignment="1">
      <alignment horizontal="center" vertical="center" wrapText="1" readingOrder="1"/>
    </xf>
    <xf numFmtId="3" fontId="4" fillId="11" borderId="12" xfId="0" applyNumberFormat="1" applyFont="1" applyFill="1" applyBorder="1" applyAlignment="1">
      <alignment horizontal="center" vertical="center" wrapText="1"/>
    </xf>
    <xf numFmtId="3" fontId="4" fillId="11" borderId="11" xfId="0" applyNumberFormat="1" applyFont="1" applyFill="1" applyBorder="1" applyAlignment="1">
      <alignment horizontal="center" vertical="center" wrapText="1" readingOrder="1"/>
    </xf>
    <xf numFmtId="0" fontId="3" fillId="11" borderId="12" xfId="0" applyNumberFormat="1" applyFont="1" applyFill="1" applyBorder="1" applyAlignment="1">
      <alignment horizontal="center" vertical="center" wrapText="1"/>
    </xf>
    <xf numFmtId="0" fontId="4" fillId="11" borderId="12" xfId="0" applyNumberFormat="1" applyFont="1" applyFill="1" applyBorder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9" borderId="0" xfId="0" applyNumberFormat="1" applyFont="1" applyFill="1" applyBorder="1" applyAlignment="1">
      <alignment/>
    </xf>
    <xf numFmtId="0" fontId="4" fillId="9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3" fontId="4" fillId="9" borderId="0" xfId="0" applyNumberFormat="1" applyFont="1" applyFill="1" applyBorder="1" applyAlignment="1">
      <alignment/>
    </xf>
    <xf numFmtId="3" fontId="2" fillId="9" borderId="0" xfId="0" applyNumberFormat="1" applyFont="1" applyFill="1" applyAlignment="1">
      <alignment horizontal="left"/>
    </xf>
    <xf numFmtId="0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 wrapText="1"/>
    </xf>
    <xf numFmtId="3" fontId="2" fillId="9" borderId="0" xfId="0" applyNumberFormat="1" applyFont="1" applyFill="1" applyAlignment="1">
      <alignment horizontal="left"/>
    </xf>
    <xf numFmtId="3" fontId="2" fillId="9" borderId="0" xfId="0" applyNumberFormat="1" applyFont="1" applyFill="1" applyAlignment="1" quotePrefix="1">
      <alignment horizontal="left"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wrapText="1"/>
    </xf>
    <xf numFmtId="3" fontId="2" fillId="9" borderId="0" xfId="0" applyNumberFormat="1" applyFont="1" applyFill="1" applyAlignment="1">
      <alignment/>
    </xf>
    <xf numFmtId="3" fontId="8" fillId="9" borderId="0" xfId="0" applyNumberFormat="1" applyFont="1" applyFill="1" applyBorder="1" applyAlignment="1" quotePrefix="1">
      <alignment horizontal="left"/>
    </xf>
    <xf numFmtId="3" fontId="9" fillId="9" borderId="0" xfId="0" applyNumberFormat="1" applyFont="1" applyFill="1" applyBorder="1" applyAlignment="1" quotePrefix="1">
      <alignment horizontal="left"/>
    </xf>
    <xf numFmtId="3" fontId="8" fillId="9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2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3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1" borderId="38" xfId="0" applyNumberFormat="1" applyFont="1" applyFill="1" applyBorder="1" applyAlignment="1">
      <alignment horizontal="center" vertical="center" wrapText="1"/>
    </xf>
    <xf numFmtId="3" fontId="4" fillId="11" borderId="38" xfId="0" applyNumberFormat="1" applyFont="1" applyFill="1" applyBorder="1" applyAlignment="1">
      <alignment horizontal="center" vertical="center" wrapText="1" readingOrder="1"/>
    </xf>
    <xf numFmtId="3" fontId="4" fillId="11" borderId="38" xfId="0" applyNumberFormat="1" applyFont="1" applyFill="1" applyBorder="1" applyAlignment="1">
      <alignment horizontal="center" vertical="center" wrapText="1"/>
    </xf>
    <xf numFmtId="3" fontId="4" fillId="11" borderId="13" xfId="0" applyNumberFormat="1" applyFont="1" applyFill="1" applyBorder="1" applyAlignment="1">
      <alignment horizontal="center" vertical="center" wrapText="1" readingOrder="1"/>
    </xf>
    <xf numFmtId="3" fontId="4" fillId="11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9" borderId="0" xfId="0" applyNumberFormat="1" applyFont="1" applyFill="1" applyBorder="1" applyAlignment="1">
      <alignment horizontal="left"/>
    </xf>
    <xf numFmtId="1" fontId="11" fillId="33" borderId="39" xfId="0" applyNumberFormat="1" applyFont="1" applyFill="1" applyBorder="1" applyAlignment="1">
      <alignment horizontal="left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41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vertical="center" wrapText="1"/>
    </xf>
    <xf numFmtId="0" fontId="12" fillId="11" borderId="25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left" vertical="center" wrapText="1"/>
    </xf>
    <xf numFmtId="0" fontId="30" fillId="38" borderId="39" xfId="0" applyFont="1" applyFill="1" applyBorder="1" applyAlignment="1">
      <alignment horizontal="center" vertical="center"/>
    </xf>
    <xf numFmtId="0" fontId="30" fillId="38" borderId="39" xfId="0" applyFont="1" applyFill="1" applyBorder="1" applyAlignment="1">
      <alignment horizontal="left" vertical="center" wrapText="1"/>
    </xf>
    <xf numFmtId="0" fontId="30" fillId="38" borderId="19" xfId="0" applyFont="1" applyFill="1" applyBorder="1" applyAlignment="1">
      <alignment horizontal="center" vertical="center"/>
    </xf>
    <xf numFmtId="0" fontId="30" fillId="38" borderId="19" xfId="0" applyFont="1" applyFill="1" applyBorder="1" applyAlignment="1">
      <alignment horizontal="left" vertical="center" wrapText="1"/>
    </xf>
    <xf numFmtId="0" fontId="4" fillId="33" borderId="43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 vertical="center" wrapText="1" readingOrder="1"/>
    </xf>
    <xf numFmtId="3" fontId="5" fillId="11" borderId="19" xfId="0" applyNumberFormat="1" applyFont="1" applyFill="1" applyBorder="1" applyAlignment="1">
      <alignment horizontal="center" vertical="center" wrapText="1" readingOrder="1"/>
    </xf>
    <xf numFmtId="3" fontId="5" fillId="11" borderId="19" xfId="0" applyNumberFormat="1" applyFont="1" applyFill="1" applyBorder="1" applyAlignment="1">
      <alignment horizontal="center" vertical="center" wrapText="1" readingOrder="1"/>
    </xf>
    <xf numFmtId="3" fontId="4" fillId="11" borderId="19" xfId="0" applyNumberFormat="1" applyFont="1" applyFill="1" applyBorder="1" applyAlignment="1">
      <alignment horizontal="center" vertical="center" wrapText="1"/>
    </xf>
    <xf numFmtId="3" fontId="6" fillId="11" borderId="19" xfId="0" applyNumberFormat="1" applyFont="1" applyFill="1" applyBorder="1" applyAlignment="1">
      <alignment horizontal="center" vertical="center" wrapText="1" readingOrder="1"/>
    </xf>
    <xf numFmtId="0" fontId="3" fillId="16" borderId="19" xfId="0" applyNumberFormat="1" applyFont="1" applyFill="1" applyBorder="1" applyAlignment="1">
      <alignment horizontal="center"/>
    </xf>
    <xf numFmtId="0" fontId="4" fillId="16" borderId="19" xfId="0" applyNumberFormat="1" applyFont="1" applyFill="1" applyBorder="1" applyAlignment="1">
      <alignment/>
    </xf>
    <xf numFmtId="3" fontId="2" fillId="16" borderId="19" xfId="0" applyNumberFormat="1" applyFont="1" applyFill="1" applyBorder="1" applyAlignment="1">
      <alignment/>
    </xf>
    <xf numFmtId="0" fontId="3" fillId="11" borderId="36" xfId="0" applyNumberFormat="1" applyFont="1" applyFill="1" applyBorder="1" applyAlignment="1">
      <alignment horizontal="center" vertical="center" wrapText="1"/>
    </xf>
    <xf numFmtId="0" fontId="4" fillId="11" borderId="37" xfId="0" applyNumberFormat="1" applyFont="1" applyFill="1" applyBorder="1" applyAlignment="1">
      <alignment horizontal="center" vertical="center" wrapText="1"/>
    </xf>
    <xf numFmtId="3" fontId="4" fillId="11" borderId="37" xfId="0" applyNumberFormat="1" applyFont="1" applyFill="1" applyBorder="1" applyAlignment="1">
      <alignment horizontal="center" vertical="center" wrapText="1" readingOrder="1"/>
    </xf>
    <xf numFmtId="3" fontId="4" fillId="11" borderId="37" xfId="0" applyNumberFormat="1" applyFont="1" applyFill="1" applyBorder="1" applyAlignment="1">
      <alignment horizontal="center" vertical="center" wrapText="1"/>
    </xf>
    <xf numFmtId="3" fontId="4" fillId="11" borderId="44" xfId="0" applyNumberFormat="1" applyFont="1" applyFill="1" applyBorder="1" applyAlignment="1">
      <alignment horizontal="center" vertical="center" wrapText="1" readingOrder="1"/>
    </xf>
    <xf numFmtId="3" fontId="4" fillId="11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1" borderId="12" xfId="0" applyNumberFormat="1" applyFont="1" applyFill="1" applyBorder="1" applyAlignment="1">
      <alignment horizontal="center"/>
    </xf>
    <xf numFmtId="0" fontId="3" fillId="11" borderId="12" xfId="0" applyNumberFormat="1" applyFont="1" applyFill="1" applyBorder="1" applyAlignment="1">
      <alignment/>
    </xf>
    <xf numFmtId="3" fontId="4" fillId="11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1" fillId="33" borderId="47" xfId="0" applyNumberFormat="1" applyFont="1" applyFill="1" applyBorder="1" applyAlignment="1">
      <alignment horizontal="left" vertical="center" wrapText="1"/>
    </xf>
    <xf numFmtId="1" fontId="11" fillId="33" borderId="48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3" fontId="2" fillId="11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3" fontId="11" fillId="33" borderId="49" xfId="0" applyNumberFormat="1" applyFont="1" applyFill="1" applyBorder="1" applyAlignment="1">
      <alignment horizontal="right"/>
    </xf>
    <xf numFmtId="3" fontId="12" fillId="33" borderId="49" xfId="0" applyNumberFormat="1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vertical="center"/>
    </xf>
    <xf numFmtId="3" fontId="29" fillId="33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33" borderId="48" xfId="0" applyNumberFormat="1" applyFont="1" applyFill="1" applyBorder="1" applyAlignment="1">
      <alignment horizontal="right" vertical="top" wrapText="1"/>
    </xf>
    <xf numFmtId="1" fontId="11" fillId="33" borderId="19" xfId="0" applyNumberFormat="1" applyFont="1" applyFill="1" applyBorder="1" applyAlignment="1">
      <alignment horizontal="left" vertical="center" wrapText="1"/>
    </xf>
    <xf numFmtId="1" fontId="11" fillId="33" borderId="48" xfId="0" applyNumberFormat="1" applyFont="1" applyFill="1" applyBorder="1" applyAlignment="1">
      <alignment horizontal="left" wrapText="1"/>
    </xf>
    <xf numFmtId="3" fontId="15" fillId="33" borderId="20" xfId="0" applyNumberFormat="1" applyFont="1" applyFill="1" applyBorder="1" applyAlignment="1">
      <alignment horizontal="right" vertical="center" wrapText="1"/>
    </xf>
    <xf numFmtId="3" fontId="15" fillId="33" borderId="21" xfId="0" applyNumberFormat="1" applyFont="1" applyFill="1" applyBorder="1" applyAlignment="1">
      <alignment horizontal="right"/>
    </xf>
    <xf numFmtId="3" fontId="15" fillId="33" borderId="21" xfId="0" applyNumberFormat="1" applyFont="1" applyFill="1" applyBorder="1" applyAlignment="1">
      <alignment horizontal="right" wrapText="1"/>
    </xf>
    <xf numFmtId="3" fontId="15" fillId="33" borderId="21" xfId="0" applyNumberFormat="1" applyFont="1" applyFill="1" applyBorder="1" applyAlignment="1">
      <alignment horizontal="right" vertical="center" wrapText="1"/>
    </xf>
    <xf numFmtId="3" fontId="15" fillId="33" borderId="22" xfId="0" applyNumberFormat="1" applyFont="1" applyFill="1" applyBorder="1" applyAlignment="1">
      <alignment horizontal="right" vertical="center" wrapText="1"/>
    </xf>
    <xf numFmtId="3" fontId="0" fillId="33" borderId="23" xfId="0" applyNumberFormat="1" applyFont="1" applyFill="1" applyBorder="1" applyAlignment="1">
      <alignment horizontal="right" vertical="center" wrapText="1"/>
    </xf>
    <xf numFmtId="3" fontId="15" fillId="33" borderId="25" xfId="0" applyNumberFormat="1" applyFont="1" applyFill="1" applyBorder="1" applyAlignment="1">
      <alignment horizontal="right" vertical="center" wrapText="1"/>
    </xf>
    <xf numFmtId="3" fontId="15" fillId="33" borderId="24" xfId="0" applyNumberFormat="1" applyFont="1" applyFill="1" applyBorder="1" applyAlignment="1">
      <alignment horizontal="right" vertical="center" wrapText="1"/>
    </xf>
    <xf numFmtId="3" fontId="15" fillId="33" borderId="24" xfId="0" applyNumberFormat="1" applyFont="1" applyFill="1" applyBorder="1" applyAlignment="1">
      <alignment horizontal="right"/>
    </xf>
    <xf numFmtId="3" fontId="15" fillId="33" borderId="25" xfId="0" applyNumberFormat="1" applyFont="1" applyFill="1" applyBorder="1" applyAlignment="1">
      <alignment horizontal="right" wrapText="1"/>
    </xf>
    <xf numFmtId="3" fontId="15" fillId="33" borderId="26" xfId="0" applyNumberFormat="1" applyFont="1" applyFill="1" applyBorder="1" applyAlignment="1">
      <alignment horizontal="right" vertical="center" wrapText="1"/>
    </xf>
    <xf numFmtId="3" fontId="0" fillId="33" borderId="27" xfId="0" applyNumberFormat="1" applyFont="1" applyFill="1" applyBorder="1" applyAlignment="1">
      <alignment horizontal="right" vertical="center" wrapText="1"/>
    </xf>
    <xf numFmtId="1" fontId="11" fillId="33" borderId="47" xfId="0" applyNumberFormat="1" applyFont="1" applyFill="1" applyBorder="1" applyAlignment="1">
      <alignment horizontal="left" wrapText="1"/>
    </xf>
    <xf numFmtId="3" fontId="15" fillId="33" borderId="25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16" fillId="33" borderId="28" xfId="0" applyNumberFormat="1" applyFont="1" applyFill="1" applyBorder="1" applyAlignment="1">
      <alignment horizontal="right"/>
    </xf>
    <xf numFmtId="3" fontId="16" fillId="33" borderId="19" xfId="0" applyNumberFormat="1" applyFont="1" applyFill="1" applyBorder="1" applyAlignment="1">
      <alignment horizontal="right"/>
    </xf>
    <xf numFmtId="1" fontId="11" fillId="33" borderId="50" xfId="0" applyNumberFormat="1" applyFont="1" applyFill="1" applyBorder="1" applyAlignment="1">
      <alignment horizontal="right" vertical="top" wrapText="1"/>
    </xf>
    <xf numFmtId="1" fontId="11" fillId="33" borderId="51" xfId="0" applyNumberFormat="1" applyFont="1" applyFill="1" applyBorder="1" applyAlignment="1">
      <alignment horizontal="left" vertical="center" wrapText="1"/>
    </xf>
    <xf numFmtId="1" fontId="11" fillId="33" borderId="39" xfId="0" applyNumberFormat="1" applyFont="1" applyFill="1" applyBorder="1" applyAlignment="1">
      <alignment horizontal="left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wrapText="1"/>
    </xf>
    <xf numFmtId="3" fontId="7" fillId="33" borderId="19" xfId="0" applyNumberFormat="1" applyFont="1" applyFill="1" applyBorder="1" applyAlignment="1">
      <alignment wrapText="1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33" borderId="51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vertical="center" wrapText="1"/>
    </xf>
    <xf numFmtId="3" fontId="4" fillId="33" borderId="53" xfId="0" applyNumberFormat="1" applyFont="1" applyFill="1" applyBorder="1" applyAlignment="1">
      <alignment horizontal="left"/>
    </xf>
    <xf numFmtId="3" fontId="4" fillId="33" borderId="54" xfId="0" applyNumberFormat="1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5" xfId="0" applyNumberFormat="1" applyFont="1" applyFill="1" applyBorder="1" applyAlignment="1">
      <alignment horizontal="right" vertical="center"/>
    </xf>
    <xf numFmtId="4" fontId="30" fillId="34" borderId="10" xfId="0" applyNumberFormat="1" applyFont="1" applyFill="1" applyBorder="1" applyAlignment="1">
      <alignment horizontal="right" vertical="center"/>
    </xf>
    <xf numFmtId="4" fontId="30" fillId="34" borderId="55" xfId="0" applyNumberFormat="1" applyFont="1" applyFill="1" applyBorder="1" applyAlignment="1">
      <alignment horizontal="right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right" vertical="center"/>
    </xf>
    <xf numFmtId="4" fontId="31" fillId="3" borderId="56" xfId="0" applyNumberFormat="1" applyFont="1" applyFill="1" applyBorder="1" applyAlignment="1">
      <alignment horizontal="right" vertical="center"/>
    </xf>
    <xf numFmtId="4" fontId="31" fillId="3" borderId="57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4" fontId="12" fillId="34" borderId="45" xfId="0" applyNumberFormat="1" applyFont="1" applyFill="1" applyBorder="1" applyAlignment="1">
      <alignment horizontal="right" vertical="center"/>
    </xf>
    <xf numFmtId="4" fontId="12" fillId="34" borderId="58" xfId="0" applyNumberFormat="1" applyFont="1" applyFill="1" applyBorder="1" applyAlignment="1">
      <alignment horizontal="right" vertical="center"/>
    </xf>
    <xf numFmtId="4" fontId="30" fillId="38" borderId="28" xfId="0" applyNumberFormat="1" applyFont="1" applyFill="1" applyBorder="1" applyAlignment="1">
      <alignment horizontal="right" vertical="center"/>
    </xf>
    <xf numFmtId="4" fontId="30" fillId="38" borderId="59" xfId="0" applyNumberFormat="1" applyFont="1" applyFill="1" applyBorder="1" applyAlignment="1">
      <alignment horizontal="right" vertical="center"/>
    </xf>
    <xf numFmtId="0" fontId="2" fillId="9" borderId="10" xfId="0" applyNumberFormat="1" applyFont="1" applyFill="1" applyBorder="1" applyAlignment="1">
      <alignment horizontal="left" vertical="center"/>
    </xf>
    <xf numFmtId="0" fontId="2" fillId="9" borderId="11" xfId="0" applyNumberFormat="1" applyFont="1" applyFill="1" applyBorder="1" applyAlignment="1">
      <alignment horizontal="left" vertical="center"/>
    </xf>
    <xf numFmtId="0" fontId="2" fillId="9" borderId="55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left" vertical="center" wrapText="1"/>
    </xf>
    <xf numFmtId="4" fontId="17" fillId="37" borderId="51" xfId="0" applyNumberFormat="1" applyFont="1" applyFill="1" applyBorder="1" applyAlignment="1">
      <alignment horizontal="right" vertical="center"/>
    </xf>
    <xf numFmtId="4" fontId="17" fillId="37" borderId="60" xfId="0" applyNumberFormat="1" applyFont="1" applyFill="1" applyBorder="1" applyAlignment="1">
      <alignment horizontal="right" vertical="center"/>
    </xf>
    <xf numFmtId="0" fontId="12" fillId="11" borderId="12" xfId="0" applyFont="1" applyFill="1" applyBorder="1" applyAlignment="1">
      <alignment horizontal="center" vertical="center" wrapText="1"/>
    </xf>
    <xf numFmtId="4" fontId="30" fillId="34" borderId="45" xfId="0" applyNumberFormat="1" applyFont="1" applyFill="1" applyBorder="1" applyAlignment="1">
      <alignment horizontal="right" vertical="center"/>
    </xf>
    <xf numFmtId="4" fontId="30" fillId="34" borderId="58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left" vertical="center" wrapText="1"/>
    </xf>
    <xf numFmtId="3" fontId="2" fillId="33" borderId="59" xfId="0" applyNumberFormat="1" applyFont="1" applyFill="1" applyBorder="1" applyAlignment="1">
      <alignment horizontal="left" vertical="center" wrapText="1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4" fontId="12" fillId="35" borderId="61" xfId="0" applyNumberFormat="1" applyFont="1" applyFill="1" applyBorder="1" applyAlignment="1">
      <alignment horizontal="right" vertical="center"/>
    </xf>
    <xf numFmtId="4" fontId="12" fillId="35" borderId="62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2" fillId="34" borderId="55" xfId="0" applyNumberFormat="1" applyFont="1" applyFill="1" applyBorder="1" applyAlignment="1">
      <alignment horizontal="right" vertical="center"/>
    </xf>
    <xf numFmtId="0" fontId="13" fillId="33" borderId="15" xfId="0" applyNumberFormat="1" applyFont="1" applyFill="1" applyBorder="1" applyAlignment="1" applyProtection="1" quotePrefix="1">
      <alignment horizontal="left" wrapText="1"/>
      <protection/>
    </xf>
    <xf numFmtId="0" fontId="24" fillId="33" borderId="15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3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3" fontId="17" fillId="33" borderId="28" xfId="0" applyNumberFormat="1" applyFont="1" applyFill="1" applyBorder="1" applyAlignment="1">
      <alignment horizontal="center"/>
    </xf>
    <xf numFmtId="3" fontId="17" fillId="33" borderId="63" xfId="0" applyNumberFormat="1" applyFont="1" applyFill="1" applyBorder="1" applyAlignment="1">
      <alignment horizontal="center"/>
    </xf>
    <xf numFmtId="3" fontId="17" fillId="33" borderId="59" xfId="0" applyNumberFormat="1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23" fillId="0" borderId="10" xfId="0" applyNumberFormat="1" applyFont="1" applyFill="1" applyBorder="1" applyAlignment="1" applyProtection="1">
      <alignment horizontal="left"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tabSelected="1" view="pageBreakPreview" zoomScale="75" zoomScaleNormal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1.140625" style="36" customWidth="1"/>
    <col min="2" max="2" width="42.57421875" style="37" customWidth="1"/>
    <col min="3" max="3" width="14.140625" style="26" customWidth="1"/>
    <col min="4" max="4" width="15.57421875" style="27" customWidth="1"/>
    <col min="5" max="5" width="15.57421875" style="26" customWidth="1"/>
    <col min="6" max="7" width="13.421875" style="26" customWidth="1"/>
    <col min="8" max="8" width="16.421875" style="26" customWidth="1"/>
    <col min="9" max="9" width="14.421875" style="26" customWidth="1"/>
    <col min="10" max="10" width="14.28125" style="26" customWidth="1"/>
    <col min="11" max="12" width="10.140625" style="26" hidden="1" customWidth="1"/>
    <col min="13" max="13" width="11.140625" style="26" hidden="1" customWidth="1"/>
    <col min="14" max="14" width="20.8515625" style="26" hidden="1" customWidth="1"/>
    <col min="15" max="15" width="14.57421875" style="26" customWidth="1"/>
    <col min="16" max="16" width="13.28125" style="26" customWidth="1"/>
    <col min="17" max="17" width="15.421875" style="26" customWidth="1"/>
    <col min="18" max="18" width="12.7109375" style="26" customWidth="1"/>
    <col min="19" max="19" width="13.57421875" style="26" customWidth="1"/>
    <col min="20" max="20" width="15.421875" style="26" customWidth="1"/>
    <col min="21" max="65" width="9.140625" style="26" customWidth="1"/>
    <col min="66" max="16384" width="9.140625" style="26" customWidth="1"/>
  </cols>
  <sheetData>
    <row r="1" spans="1:18" ht="34.5" customHeight="1">
      <c r="A1" s="319" t="s">
        <v>217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132"/>
    </row>
    <row r="2" spans="1:18" ht="34.5" customHeight="1">
      <c r="A2" s="217" t="s">
        <v>192</v>
      </c>
      <c r="B2" s="218"/>
      <c r="C2" s="218"/>
      <c r="D2" s="218"/>
      <c r="E2" s="218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customHeight="1">
      <c r="A3" s="218"/>
      <c r="B3" s="218"/>
      <c r="C3" s="218"/>
      <c r="D3" s="218"/>
      <c r="E3" s="21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5" ht="34.5" customHeight="1">
      <c r="A4" s="31" t="s">
        <v>170</v>
      </c>
      <c r="B4" s="41"/>
      <c r="C4" s="41"/>
      <c r="D4" s="65"/>
      <c r="E4" s="41"/>
    </row>
    <row r="5" spans="1:5" ht="34.5" customHeight="1" thickBot="1">
      <c r="A5" s="63"/>
      <c r="B5" s="41"/>
      <c r="C5" s="41"/>
      <c r="D5" s="65"/>
      <c r="E5" s="41"/>
    </row>
    <row r="6" spans="1:5" ht="39.75" customHeight="1" thickBot="1">
      <c r="A6" s="327" t="s">
        <v>5</v>
      </c>
      <c r="B6" s="327"/>
      <c r="C6" s="285" t="s">
        <v>191</v>
      </c>
      <c r="D6" s="285" t="s">
        <v>207</v>
      </c>
      <c r="E6" s="285" t="s">
        <v>208</v>
      </c>
    </row>
    <row r="7" spans="1:5" ht="34.5" customHeight="1" thickBot="1">
      <c r="A7" s="286" t="s">
        <v>78</v>
      </c>
      <c r="B7" s="286"/>
      <c r="C7" s="287">
        <f>C29+C56+C60</f>
        <v>627600</v>
      </c>
      <c r="D7" s="287">
        <v>630000</v>
      </c>
      <c r="E7" s="287">
        <v>630000</v>
      </c>
    </row>
    <row r="8" spans="1:5" ht="34.5" customHeight="1" thickBot="1">
      <c r="A8" s="286" t="s">
        <v>79</v>
      </c>
      <c r="B8" s="286"/>
      <c r="C8" s="287">
        <f>C60</f>
        <v>0</v>
      </c>
      <c r="D8" s="287">
        <v>0</v>
      </c>
      <c r="E8" s="287">
        <v>0</v>
      </c>
    </row>
    <row r="9" spans="1:5" ht="34.5" customHeight="1" thickBot="1">
      <c r="A9" s="286" t="s">
        <v>83</v>
      </c>
      <c r="B9" s="286"/>
      <c r="C9" s="287">
        <f>D95+D145+D209</f>
        <v>608300</v>
      </c>
      <c r="D9" s="287">
        <v>580000</v>
      </c>
      <c r="E9" s="287">
        <v>570000</v>
      </c>
    </row>
    <row r="10" spans="1:5" ht="34.5" customHeight="1" thickBot="1">
      <c r="A10" s="324" t="s">
        <v>93</v>
      </c>
      <c r="B10" s="324"/>
      <c r="C10" s="287">
        <f>E95+E145+E209</f>
        <v>1205200</v>
      </c>
      <c r="D10" s="287">
        <v>1400000</v>
      </c>
      <c r="E10" s="287">
        <v>1450000</v>
      </c>
    </row>
    <row r="11" spans="1:5" ht="40.5" customHeight="1" thickBot="1">
      <c r="A11" s="324" t="s">
        <v>73</v>
      </c>
      <c r="B11" s="324"/>
      <c r="C11" s="287">
        <f>C156</f>
        <v>80000</v>
      </c>
      <c r="D11" s="287">
        <v>80000</v>
      </c>
      <c r="E11" s="287">
        <v>80000</v>
      </c>
    </row>
    <row r="12" spans="1:5" ht="37.5" customHeight="1" thickBot="1">
      <c r="A12" s="324" t="s">
        <v>190</v>
      </c>
      <c r="B12" s="324"/>
      <c r="C12" s="287">
        <f>Q145</f>
        <v>45000</v>
      </c>
      <c r="D12" s="287">
        <v>45000</v>
      </c>
      <c r="E12" s="287">
        <v>45000</v>
      </c>
    </row>
    <row r="13" spans="1:5" ht="34.5" customHeight="1" thickBot="1">
      <c r="A13" s="324" t="s">
        <v>91</v>
      </c>
      <c r="B13" s="324"/>
      <c r="C13" s="287">
        <f>F145</f>
        <v>137300</v>
      </c>
      <c r="D13" s="287">
        <v>140000</v>
      </c>
      <c r="E13" s="287">
        <v>140000</v>
      </c>
    </row>
    <row r="14" spans="1:5" ht="34.5" customHeight="1" thickBot="1">
      <c r="A14" s="324" t="s">
        <v>92</v>
      </c>
      <c r="B14" s="324"/>
      <c r="C14" s="287">
        <f>G95+G145</f>
        <v>399600</v>
      </c>
      <c r="D14" s="287">
        <v>400000</v>
      </c>
      <c r="E14" s="287">
        <v>410000</v>
      </c>
    </row>
    <row r="15" spans="1:5" ht="34.5" customHeight="1" thickBot="1">
      <c r="A15" s="286" t="s">
        <v>149</v>
      </c>
      <c r="B15" s="286"/>
      <c r="C15" s="287">
        <f>H145</f>
        <v>45000</v>
      </c>
      <c r="D15" s="287">
        <v>45000</v>
      </c>
      <c r="E15" s="287">
        <v>45000</v>
      </c>
    </row>
    <row r="16" spans="1:5" ht="34.5" customHeight="1" thickBot="1">
      <c r="A16" s="286" t="s">
        <v>144</v>
      </c>
      <c r="B16" s="286"/>
      <c r="C16" s="287">
        <f>R145</f>
        <v>8000</v>
      </c>
      <c r="D16" s="287">
        <v>8000</v>
      </c>
      <c r="E16" s="287">
        <v>8000</v>
      </c>
    </row>
    <row r="17" spans="1:5" ht="34.5" customHeight="1" thickBot="1">
      <c r="A17" s="286" t="s">
        <v>111</v>
      </c>
      <c r="B17" s="286"/>
      <c r="C17" s="287">
        <f>J145</f>
        <v>154000</v>
      </c>
      <c r="D17" s="287">
        <v>100000</v>
      </c>
      <c r="E17" s="287">
        <v>100000</v>
      </c>
    </row>
    <row r="18" spans="1:5" ht="34.5" customHeight="1" thickBot="1">
      <c r="A18" s="286" t="s">
        <v>112</v>
      </c>
      <c r="B18" s="286"/>
      <c r="C18" s="287">
        <f>O145+O209</f>
        <v>381300</v>
      </c>
      <c r="D18" s="287">
        <v>400000</v>
      </c>
      <c r="E18" s="287">
        <v>400000</v>
      </c>
    </row>
    <row r="19" spans="1:5" ht="34.5" customHeight="1" thickBot="1">
      <c r="A19" s="286" t="s">
        <v>114</v>
      </c>
      <c r="B19" s="286"/>
      <c r="C19" s="287">
        <f>I145</f>
        <v>38000</v>
      </c>
      <c r="D19" s="287">
        <v>40000</v>
      </c>
      <c r="E19" s="287">
        <v>40000</v>
      </c>
    </row>
    <row r="20" spans="1:5" ht="34.5" customHeight="1" thickBot="1">
      <c r="A20" s="351" t="s">
        <v>77</v>
      </c>
      <c r="B20" s="352"/>
      <c r="C20" s="287">
        <f>P145</f>
        <v>5500</v>
      </c>
      <c r="D20" s="287">
        <v>8000</v>
      </c>
      <c r="E20" s="287">
        <v>8000</v>
      </c>
    </row>
    <row r="21" spans="1:5" ht="34.5" customHeight="1" thickBot="1">
      <c r="A21" s="345" t="s">
        <v>175</v>
      </c>
      <c r="B21" s="345"/>
      <c r="C21" s="287">
        <f>C231</f>
        <v>7040000</v>
      </c>
      <c r="D21" s="287">
        <v>7300000</v>
      </c>
      <c r="E21" s="287">
        <v>7400000</v>
      </c>
    </row>
    <row r="22" spans="1:5" ht="34.5" customHeight="1" thickBot="1">
      <c r="A22" s="345" t="s">
        <v>212</v>
      </c>
      <c r="B22" s="345"/>
      <c r="C22" s="287">
        <f>S145</f>
        <v>25000</v>
      </c>
      <c r="D22" s="287">
        <v>25000</v>
      </c>
      <c r="E22" s="287">
        <v>25000</v>
      </c>
    </row>
    <row r="23" spans="1:5" ht="34.5" customHeight="1" thickBot="1">
      <c r="A23" s="353" t="s">
        <v>1</v>
      </c>
      <c r="B23" s="354"/>
      <c r="C23" s="288">
        <f>SUM(C7:C22)</f>
        <v>10799800</v>
      </c>
      <c r="D23" s="288">
        <f>SUM(D7:D22)</f>
        <v>11201000</v>
      </c>
      <c r="E23" s="288">
        <f>SUM(E7:E22)</f>
        <v>11351000</v>
      </c>
    </row>
    <row r="24" spans="1:4" ht="15.75">
      <c r="A24" s="325"/>
      <c r="B24" s="326"/>
      <c r="C24" s="284"/>
      <c r="D24" s="29"/>
    </row>
    <row r="25" spans="1:9" ht="19.5" customHeight="1">
      <c r="A25" s="28"/>
      <c r="B25" s="23"/>
      <c r="D25" s="30"/>
      <c r="E25" s="23"/>
      <c r="F25" s="23"/>
      <c r="G25" s="23"/>
      <c r="H25" s="23"/>
      <c r="I25" s="23"/>
    </row>
    <row r="26" spans="1:20" s="32" customFormat="1" ht="20.25" customHeight="1">
      <c r="A26" s="209" t="s">
        <v>141</v>
      </c>
      <c r="B26" s="210"/>
      <c r="C26" s="211"/>
      <c r="D26" s="212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3" t="s">
        <v>4</v>
      </c>
      <c r="R26" s="213"/>
      <c r="S26" s="211"/>
      <c r="T26" s="211"/>
    </row>
    <row r="27" spans="1:20" ht="15.75" customHeight="1" thickBot="1">
      <c r="A27" s="250"/>
      <c r="B27" s="33"/>
      <c r="C27" s="321" t="s">
        <v>66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3"/>
      <c r="S27" s="34"/>
      <c r="T27" s="35"/>
    </row>
    <row r="28" spans="1:18" s="27" customFormat="1" ht="66" customHeight="1" thickBot="1">
      <c r="A28" s="251" t="s">
        <v>30</v>
      </c>
      <c r="B28" s="251" t="s">
        <v>3</v>
      </c>
      <c r="C28" s="251" t="s">
        <v>191</v>
      </c>
      <c r="D28" s="252" t="s">
        <v>65</v>
      </c>
      <c r="E28" s="251" t="s">
        <v>67</v>
      </c>
      <c r="F28" s="251" t="s">
        <v>68</v>
      </c>
      <c r="G28" s="251" t="s">
        <v>71</v>
      </c>
      <c r="H28" s="253" t="s">
        <v>69</v>
      </c>
      <c r="I28" s="253"/>
      <c r="J28" s="254"/>
      <c r="K28" s="251"/>
      <c r="L28" s="251"/>
      <c r="M28" s="251"/>
      <c r="N28" s="255"/>
      <c r="O28" s="255"/>
      <c r="P28" s="251"/>
      <c r="Q28" s="251"/>
      <c r="R28" s="251"/>
    </row>
    <row r="29" spans="1:18" ht="24.75" customHeight="1" thickBot="1">
      <c r="A29" s="167">
        <v>32</v>
      </c>
      <c r="B29" s="168" t="s">
        <v>39</v>
      </c>
      <c r="C29" s="169">
        <f>C30+C33+C40+C51</f>
        <v>627450</v>
      </c>
      <c r="D29" s="169">
        <f>D30+D33+D40+D51</f>
        <v>285450</v>
      </c>
      <c r="E29" s="169">
        <f aca="true" t="shared" si="0" ref="E29:N29">E30+E33+E40+E51</f>
        <v>200000</v>
      </c>
      <c r="F29" s="169">
        <f t="shared" si="0"/>
        <v>120000</v>
      </c>
      <c r="G29" s="169">
        <f t="shared" si="0"/>
        <v>12000</v>
      </c>
      <c r="H29" s="169">
        <f t="shared" si="0"/>
        <v>10000</v>
      </c>
      <c r="I29" s="169"/>
      <c r="J29" s="169">
        <f t="shared" si="0"/>
        <v>0</v>
      </c>
      <c r="K29" s="169">
        <f t="shared" si="0"/>
        <v>0</v>
      </c>
      <c r="L29" s="169">
        <f t="shared" si="0"/>
        <v>0</v>
      </c>
      <c r="M29" s="169">
        <f t="shared" si="0"/>
        <v>0</v>
      </c>
      <c r="N29" s="169">
        <f t="shared" si="0"/>
        <v>0</v>
      </c>
      <c r="O29" s="169"/>
      <c r="P29" s="169">
        <f>P30+P33+P40+P51</f>
        <v>0</v>
      </c>
      <c r="Q29" s="169">
        <f>Q30+Q33+Q40+Q51</f>
        <v>0</v>
      </c>
      <c r="R29" s="169"/>
    </row>
    <row r="30" spans="1:18" ht="24" customHeight="1" thickBot="1">
      <c r="A30" s="167">
        <v>321</v>
      </c>
      <c r="B30" s="168" t="s">
        <v>40</v>
      </c>
      <c r="C30" s="169">
        <f aca="true" t="shared" si="1" ref="C30:Q30">SUM(C31:C32)</f>
        <v>25000</v>
      </c>
      <c r="D30" s="169">
        <f t="shared" si="1"/>
        <v>25000</v>
      </c>
      <c r="E30" s="169">
        <f t="shared" si="1"/>
        <v>0</v>
      </c>
      <c r="F30" s="169">
        <f t="shared" si="1"/>
        <v>0</v>
      </c>
      <c r="G30" s="169">
        <f t="shared" si="1"/>
        <v>0</v>
      </c>
      <c r="H30" s="169">
        <f t="shared" si="1"/>
        <v>0</v>
      </c>
      <c r="I30" s="169"/>
      <c r="J30" s="169">
        <f t="shared" si="1"/>
        <v>0</v>
      </c>
      <c r="K30" s="169">
        <f t="shared" si="1"/>
        <v>0</v>
      </c>
      <c r="L30" s="169">
        <f t="shared" si="1"/>
        <v>0</v>
      </c>
      <c r="M30" s="169">
        <f t="shared" si="1"/>
        <v>0</v>
      </c>
      <c r="N30" s="169">
        <f t="shared" si="1"/>
        <v>0</v>
      </c>
      <c r="O30" s="169"/>
      <c r="P30" s="169">
        <f t="shared" si="1"/>
        <v>0</v>
      </c>
      <c r="Q30" s="169">
        <f t="shared" si="1"/>
        <v>0</v>
      </c>
      <c r="R30" s="169"/>
    </row>
    <row r="31" spans="1:18" ht="0.75" customHeight="1" hidden="1" thickBot="1">
      <c r="A31" s="170">
        <v>3211</v>
      </c>
      <c r="B31" s="171" t="s">
        <v>8</v>
      </c>
      <c r="C31" s="172">
        <f>SUM(D31:J31)</f>
        <v>20000</v>
      </c>
      <c r="D31" s="173">
        <v>20000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</row>
    <row r="32" spans="1:18" ht="24.75" customHeight="1" hidden="1" thickBot="1">
      <c r="A32" s="170">
        <v>3213</v>
      </c>
      <c r="B32" s="171" t="s">
        <v>49</v>
      </c>
      <c r="C32" s="172">
        <f>SUM(D32:J32)</f>
        <v>5000</v>
      </c>
      <c r="D32" s="173">
        <v>5000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:18" s="38" customFormat="1" ht="23.25" customHeight="1" thickBot="1">
      <c r="A33" s="174">
        <v>322</v>
      </c>
      <c r="B33" s="175" t="s">
        <v>50</v>
      </c>
      <c r="C33" s="169">
        <f>SUM(C34:C39)</f>
        <v>294100</v>
      </c>
      <c r="D33" s="176">
        <f>SUM(D34:D39)</f>
        <v>94100</v>
      </c>
      <c r="E33" s="176">
        <f aca="true" t="shared" si="2" ref="E33:Q33">SUM(E34:E39)</f>
        <v>200000</v>
      </c>
      <c r="F33" s="176">
        <f t="shared" si="2"/>
        <v>0</v>
      </c>
      <c r="G33" s="176">
        <f t="shared" si="2"/>
        <v>0</v>
      </c>
      <c r="H33" s="176">
        <f t="shared" si="2"/>
        <v>0</v>
      </c>
      <c r="I33" s="176"/>
      <c r="J33" s="176">
        <f t="shared" si="2"/>
        <v>0</v>
      </c>
      <c r="K33" s="176">
        <f t="shared" si="2"/>
        <v>0</v>
      </c>
      <c r="L33" s="176">
        <f t="shared" si="2"/>
        <v>0</v>
      </c>
      <c r="M33" s="176">
        <f t="shared" si="2"/>
        <v>0</v>
      </c>
      <c r="N33" s="176">
        <f t="shared" si="2"/>
        <v>0</v>
      </c>
      <c r="O33" s="176"/>
      <c r="P33" s="169">
        <f t="shared" si="2"/>
        <v>0</v>
      </c>
      <c r="Q33" s="169">
        <f t="shared" si="2"/>
        <v>0</v>
      </c>
      <c r="R33" s="169"/>
    </row>
    <row r="34" spans="1:18" ht="24.75" customHeight="1" hidden="1" thickBot="1">
      <c r="A34" s="170">
        <v>3221</v>
      </c>
      <c r="B34" s="177" t="s">
        <v>14</v>
      </c>
      <c r="C34" s="172">
        <f>SUM(D34:J34)</f>
        <v>79000</v>
      </c>
      <c r="D34" s="173">
        <v>79000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3.75" customHeight="1" hidden="1" thickBot="1">
      <c r="A35" s="170">
        <v>3222</v>
      </c>
      <c r="B35" s="181" t="s">
        <v>26</v>
      </c>
      <c r="C35" s="172">
        <f>SUM(D35:J35)</f>
        <v>100</v>
      </c>
      <c r="D35" s="173">
        <v>100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ht="1.5" customHeight="1" hidden="1" thickBot="1">
      <c r="A36" s="170">
        <v>3223</v>
      </c>
      <c r="B36" s="171" t="s">
        <v>9</v>
      </c>
      <c r="C36" s="172">
        <f>SUM(D36:J36)</f>
        <v>200000</v>
      </c>
      <c r="D36" s="173"/>
      <c r="E36" s="172">
        <v>200000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ht="1.5" customHeight="1" hidden="1" thickBot="1">
      <c r="A37" s="170">
        <v>3224</v>
      </c>
      <c r="B37" s="177" t="s">
        <v>51</v>
      </c>
      <c r="C37" s="172">
        <f>SUM(D37:J37)</f>
        <v>5000</v>
      </c>
      <c r="D37" s="173">
        <v>5000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24.75" customHeight="1" hidden="1" thickBot="1">
      <c r="A38" s="170">
        <v>3225</v>
      </c>
      <c r="B38" s="171" t="s">
        <v>15</v>
      </c>
      <c r="C38" s="172">
        <f>SUM(D38,E38,F38,H38,H38)</f>
        <v>10000</v>
      </c>
      <c r="D38" s="173">
        <v>10000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ht="24.75" customHeight="1" hidden="1" thickBot="1">
      <c r="A39" s="170">
        <v>3227</v>
      </c>
      <c r="B39" s="178" t="s">
        <v>34</v>
      </c>
      <c r="C39" s="172">
        <f>SUM(D39:J39)</f>
        <v>0</v>
      </c>
      <c r="D39" s="173">
        <v>0</v>
      </c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s="38" customFormat="1" ht="24.75" customHeight="1" hidden="1" thickBot="1">
      <c r="A40" s="174">
        <v>323</v>
      </c>
      <c r="B40" s="179" t="s">
        <v>43</v>
      </c>
      <c r="C40" s="169">
        <f>SUM(C41:C50)</f>
        <v>288000</v>
      </c>
      <c r="D40" s="176">
        <f>SUM(D41:D50)</f>
        <v>146000</v>
      </c>
      <c r="E40" s="176">
        <f aca="true" t="shared" si="3" ref="E40:N40">SUM(E41:E50)</f>
        <v>0</v>
      </c>
      <c r="F40" s="176">
        <f t="shared" si="3"/>
        <v>120000</v>
      </c>
      <c r="G40" s="176">
        <f t="shared" si="3"/>
        <v>12000</v>
      </c>
      <c r="H40" s="176">
        <f t="shared" si="3"/>
        <v>10000</v>
      </c>
      <c r="I40" s="176"/>
      <c r="J40" s="176">
        <f t="shared" si="3"/>
        <v>0</v>
      </c>
      <c r="K40" s="176">
        <f t="shared" si="3"/>
        <v>0</v>
      </c>
      <c r="L40" s="176">
        <f t="shared" si="3"/>
        <v>0</v>
      </c>
      <c r="M40" s="176">
        <f t="shared" si="3"/>
        <v>0</v>
      </c>
      <c r="N40" s="176">
        <f t="shared" si="3"/>
        <v>0</v>
      </c>
      <c r="O40" s="176"/>
      <c r="P40" s="176">
        <f>P41+P42+P43+P44+P45+P46+P47+P48+P49+P50</f>
        <v>0</v>
      </c>
      <c r="Q40" s="176">
        <f>Q41+Q42+Q43+Q44+Q45+Q46+Q47+Q48+Q49+Q50</f>
        <v>0</v>
      </c>
      <c r="R40" s="176"/>
    </row>
    <row r="41" spans="1:18" ht="24.75" customHeight="1" hidden="1" thickBot="1">
      <c r="A41" s="170">
        <v>3231</v>
      </c>
      <c r="B41" s="171" t="s">
        <v>52</v>
      </c>
      <c r="C41" s="172">
        <f>SUM(D41:J41)</f>
        <v>148000</v>
      </c>
      <c r="D41" s="173">
        <v>28000</v>
      </c>
      <c r="E41" s="172"/>
      <c r="F41" s="172">
        <v>120000</v>
      </c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24.75" customHeight="1" hidden="1" thickBot="1">
      <c r="A42" s="170">
        <v>3232</v>
      </c>
      <c r="B42" s="171" t="s">
        <v>16</v>
      </c>
      <c r="C42" s="172">
        <f aca="true" t="shared" si="4" ref="C42:C50">SUM(D42:J42)</f>
        <v>40000</v>
      </c>
      <c r="D42" s="173">
        <v>30000</v>
      </c>
      <c r="E42" s="172"/>
      <c r="F42" s="172"/>
      <c r="G42" s="172"/>
      <c r="H42" s="172">
        <v>10000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ht="24.75" customHeight="1" hidden="1" thickBot="1">
      <c r="A43" s="170">
        <v>3232</v>
      </c>
      <c r="B43" s="171" t="s">
        <v>76</v>
      </c>
      <c r="C43" s="172">
        <f t="shared" si="4"/>
        <v>0</v>
      </c>
      <c r="D43" s="173">
        <v>0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ht="24.75" customHeight="1" hidden="1" thickBot="1">
      <c r="A44" s="170">
        <v>3233</v>
      </c>
      <c r="B44" s="171" t="s">
        <v>17</v>
      </c>
      <c r="C44" s="172">
        <f t="shared" si="4"/>
        <v>0</v>
      </c>
      <c r="D44" s="173">
        <v>0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ht="24.75" customHeight="1" hidden="1" thickBot="1">
      <c r="A45" s="170">
        <v>3234</v>
      </c>
      <c r="B45" s="171" t="s">
        <v>11</v>
      </c>
      <c r="C45" s="172">
        <f t="shared" si="4"/>
        <v>35000</v>
      </c>
      <c r="D45" s="173">
        <v>35000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ht="24.75" customHeight="1" hidden="1" thickBot="1">
      <c r="A46" s="170">
        <v>3235</v>
      </c>
      <c r="B46" s="171" t="s">
        <v>10</v>
      </c>
      <c r="C46" s="172">
        <f t="shared" si="4"/>
        <v>2000</v>
      </c>
      <c r="D46" s="173">
        <v>2000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24.75" customHeight="1" hidden="1" thickBot="1">
      <c r="A47" s="170">
        <v>3236</v>
      </c>
      <c r="B47" s="177" t="s">
        <v>53</v>
      </c>
      <c r="C47" s="172">
        <f t="shared" si="4"/>
        <v>22000</v>
      </c>
      <c r="D47" s="173">
        <v>10000</v>
      </c>
      <c r="E47" s="172"/>
      <c r="F47" s="172"/>
      <c r="G47" s="172">
        <v>12000</v>
      </c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1:18" ht="24.75" customHeight="1" hidden="1" thickBot="1">
      <c r="A48" s="170">
        <v>3237</v>
      </c>
      <c r="B48" s="171" t="s">
        <v>18</v>
      </c>
      <c r="C48" s="172">
        <f t="shared" si="4"/>
        <v>1000</v>
      </c>
      <c r="D48" s="173">
        <v>1000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ht="24.75" customHeight="1" hidden="1" thickBot="1">
      <c r="A49" s="170">
        <v>3238</v>
      </c>
      <c r="B49" s="171" t="s">
        <v>19</v>
      </c>
      <c r="C49" s="172">
        <f t="shared" si="4"/>
        <v>25000</v>
      </c>
      <c r="D49" s="173">
        <v>25000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24.75" customHeight="1" hidden="1" thickBot="1">
      <c r="A50" s="170">
        <v>3239</v>
      </c>
      <c r="B50" s="171" t="s">
        <v>20</v>
      </c>
      <c r="C50" s="172">
        <f t="shared" si="4"/>
        <v>15000</v>
      </c>
      <c r="D50" s="173">
        <v>15000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s="38" customFormat="1" ht="24.75" customHeight="1" thickBot="1">
      <c r="A51" s="174">
        <v>329</v>
      </c>
      <c r="B51" s="179" t="s">
        <v>46</v>
      </c>
      <c r="C51" s="169">
        <f>C52+C53+C54+C55</f>
        <v>20350</v>
      </c>
      <c r="D51" s="169">
        <f>D52+D53+D54+D55</f>
        <v>20350</v>
      </c>
      <c r="E51" s="176">
        <f>SUM(E53:E55)</f>
        <v>0</v>
      </c>
      <c r="F51" s="176">
        <f>SUM(F53:F55)</f>
        <v>0</v>
      </c>
      <c r="G51" s="176">
        <f>SUM(G53:G55)</f>
        <v>0</v>
      </c>
      <c r="H51" s="176">
        <f>SUM(H53:H55)</f>
        <v>0</v>
      </c>
      <c r="I51" s="176"/>
      <c r="J51" s="176">
        <f>SUM(J53:J55)</f>
        <v>0</v>
      </c>
      <c r="K51" s="176">
        <f>SUM(K53:K55)</f>
        <v>0</v>
      </c>
      <c r="L51" s="176">
        <f>SUM(L53:L55)</f>
        <v>0</v>
      </c>
      <c r="M51" s="176">
        <f>SUM(M53:M55)</f>
        <v>0</v>
      </c>
      <c r="N51" s="176">
        <f>SUM(N53:N55)</f>
        <v>0</v>
      </c>
      <c r="O51" s="176"/>
      <c r="P51" s="176">
        <f>SUM(P53:P55)</f>
        <v>0</v>
      </c>
      <c r="Q51" s="176">
        <f>SUM(Q53:Q55)</f>
        <v>0</v>
      </c>
      <c r="R51" s="176"/>
    </row>
    <row r="52" spans="1:18" s="38" customFormat="1" ht="24.75" customHeight="1" hidden="1" thickBot="1">
      <c r="A52" s="316">
        <v>3292</v>
      </c>
      <c r="B52" s="317" t="s">
        <v>21</v>
      </c>
      <c r="C52" s="172">
        <f>SUM(D52:J52)</f>
        <v>18350</v>
      </c>
      <c r="D52" s="318">
        <v>18350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</row>
    <row r="53" spans="1:18" ht="24.75" customHeight="1" hidden="1" thickBot="1">
      <c r="A53" s="170">
        <v>3294</v>
      </c>
      <c r="B53" s="171" t="s">
        <v>31</v>
      </c>
      <c r="C53" s="172">
        <f>SUM(D53:J53)</f>
        <v>1500</v>
      </c>
      <c r="D53" s="173">
        <v>1500</v>
      </c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24.75" customHeight="1" hidden="1" thickBot="1">
      <c r="A54" s="170">
        <v>3295</v>
      </c>
      <c r="B54" s="171" t="s">
        <v>35</v>
      </c>
      <c r="C54" s="172">
        <f>SUM(D54:J54)</f>
        <v>500</v>
      </c>
      <c r="D54" s="173">
        <v>500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24.75" customHeight="1" hidden="1" thickBot="1">
      <c r="A55" s="170">
        <v>3299</v>
      </c>
      <c r="B55" s="177" t="s">
        <v>12</v>
      </c>
      <c r="C55" s="172">
        <f>SUM(D55:J55)</f>
        <v>0</v>
      </c>
      <c r="D55" s="173">
        <v>0</v>
      </c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ht="24.75" customHeight="1" thickBot="1">
      <c r="A56" s="174">
        <v>34</v>
      </c>
      <c r="B56" s="180" t="s">
        <v>97</v>
      </c>
      <c r="C56" s="169">
        <f>C57</f>
        <v>150</v>
      </c>
      <c r="D56" s="169">
        <f>D57</f>
        <v>150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24" customHeight="1" thickBot="1">
      <c r="A57" s="174">
        <v>343</v>
      </c>
      <c r="B57" s="180" t="s">
        <v>95</v>
      </c>
      <c r="C57" s="169">
        <f>SUM(D57:J57)</f>
        <v>150</v>
      </c>
      <c r="D57" s="176">
        <f>D58+D59</f>
        <v>150</v>
      </c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24.75" customHeight="1" hidden="1" thickBot="1">
      <c r="A58" s="170">
        <v>3431</v>
      </c>
      <c r="B58" s="181" t="s">
        <v>216</v>
      </c>
      <c r="C58" s="172">
        <f>SUM(D58:J58)</f>
        <v>50</v>
      </c>
      <c r="D58" s="173">
        <v>50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24.75" customHeight="1" hidden="1" thickBot="1">
      <c r="A59" s="170">
        <v>3433</v>
      </c>
      <c r="B59" s="181" t="s">
        <v>94</v>
      </c>
      <c r="C59" s="172">
        <f>SUM(D59:J59)</f>
        <v>100</v>
      </c>
      <c r="D59" s="173">
        <v>100</v>
      </c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s="38" customFormat="1" ht="24.75" customHeight="1" thickBot="1">
      <c r="A60" s="174">
        <v>45</v>
      </c>
      <c r="B60" s="175" t="s">
        <v>62</v>
      </c>
      <c r="C60" s="169">
        <f>SUM(C61)</f>
        <v>0</v>
      </c>
      <c r="D60" s="169">
        <f aca="true" t="shared" si="5" ref="D60:Q61">SUM(D61)</f>
        <v>0</v>
      </c>
      <c r="E60" s="169">
        <f t="shared" si="5"/>
        <v>0</v>
      </c>
      <c r="F60" s="169">
        <f t="shared" si="5"/>
        <v>0</v>
      </c>
      <c r="G60" s="169">
        <f t="shared" si="5"/>
        <v>0</v>
      </c>
      <c r="H60" s="169">
        <f t="shared" si="5"/>
        <v>0</v>
      </c>
      <c r="I60" s="169"/>
      <c r="J60" s="169">
        <f t="shared" si="5"/>
        <v>0</v>
      </c>
      <c r="K60" s="169">
        <f t="shared" si="5"/>
        <v>0</v>
      </c>
      <c r="L60" s="169">
        <f t="shared" si="5"/>
        <v>0</v>
      </c>
      <c r="M60" s="169">
        <f t="shared" si="5"/>
        <v>0</v>
      </c>
      <c r="N60" s="169">
        <f t="shared" si="5"/>
        <v>0</v>
      </c>
      <c r="O60" s="169"/>
      <c r="P60" s="169">
        <f>P61</f>
        <v>0</v>
      </c>
      <c r="Q60" s="169">
        <f>Q61</f>
        <v>0</v>
      </c>
      <c r="R60" s="169"/>
    </row>
    <row r="61" spans="1:18" s="38" customFormat="1" ht="23.25" customHeight="1" thickBot="1">
      <c r="A61" s="174">
        <v>454</v>
      </c>
      <c r="B61" s="175" t="s">
        <v>63</v>
      </c>
      <c r="C61" s="169">
        <f>SUM(C62)</f>
        <v>0</v>
      </c>
      <c r="D61" s="169">
        <f t="shared" si="5"/>
        <v>0</v>
      </c>
      <c r="E61" s="169">
        <f t="shared" si="5"/>
        <v>0</v>
      </c>
      <c r="F61" s="169">
        <f t="shared" si="5"/>
        <v>0</v>
      </c>
      <c r="G61" s="169">
        <f t="shared" si="5"/>
        <v>0</v>
      </c>
      <c r="H61" s="169">
        <f t="shared" si="5"/>
        <v>0</v>
      </c>
      <c r="I61" s="169"/>
      <c r="J61" s="169">
        <f t="shared" si="5"/>
        <v>0</v>
      </c>
      <c r="K61" s="169">
        <f t="shared" si="5"/>
        <v>0</v>
      </c>
      <c r="L61" s="169">
        <f t="shared" si="5"/>
        <v>0</v>
      </c>
      <c r="M61" s="169">
        <f t="shared" si="5"/>
        <v>0</v>
      </c>
      <c r="N61" s="169">
        <f t="shared" si="5"/>
        <v>0</v>
      </c>
      <c r="O61" s="169"/>
      <c r="P61" s="169">
        <f t="shared" si="5"/>
        <v>0</v>
      </c>
      <c r="Q61" s="169">
        <f t="shared" si="5"/>
        <v>0</v>
      </c>
      <c r="R61" s="169"/>
    </row>
    <row r="62" spans="1:18" ht="24.75" customHeight="1" hidden="1" thickBot="1">
      <c r="A62" s="170">
        <v>4541</v>
      </c>
      <c r="B62" s="171" t="s">
        <v>29</v>
      </c>
      <c r="C62" s="172">
        <f>SUM(D62:J62)</f>
        <v>0</v>
      </c>
      <c r="D62" s="173"/>
      <c r="E62" s="172"/>
      <c r="F62" s="172"/>
      <c r="G62" s="172"/>
      <c r="H62" s="172">
        <v>0</v>
      </c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21" customHeight="1" thickBot="1">
      <c r="A63" s="256"/>
      <c r="B63" s="257" t="s">
        <v>72</v>
      </c>
      <c r="C63" s="258">
        <f>C60+C29+C56</f>
        <v>627600</v>
      </c>
      <c r="D63" s="258">
        <f>D60+D29+D56</f>
        <v>285600</v>
      </c>
      <c r="E63" s="258">
        <f aca="true" t="shared" si="6" ref="E63:Q63">E60+E29</f>
        <v>200000</v>
      </c>
      <c r="F63" s="258">
        <f t="shared" si="6"/>
        <v>120000</v>
      </c>
      <c r="G63" s="258">
        <f t="shared" si="6"/>
        <v>12000</v>
      </c>
      <c r="H63" s="258">
        <f t="shared" si="6"/>
        <v>10000</v>
      </c>
      <c r="I63" s="258"/>
      <c r="J63" s="258">
        <f t="shared" si="6"/>
        <v>0</v>
      </c>
      <c r="K63" s="258">
        <f t="shared" si="6"/>
        <v>0</v>
      </c>
      <c r="L63" s="258">
        <f t="shared" si="6"/>
        <v>0</v>
      </c>
      <c r="M63" s="258">
        <f t="shared" si="6"/>
        <v>0</v>
      </c>
      <c r="N63" s="258">
        <f t="shared" si="6"/>
        <v>0</v>
      </c>
      <c r="O63" s="258"/>
      <c r="P63" s="258">
        <f t="shared" si="6"/>
        <v>0</v>
      </c>
      <c r="Q63" s="258">
        <f t="shared" si="6"/>
        <v>0</v>
      </c>
      <c r="R63" s="258"/>
    </row>
    <row r="64" spans="1:18" ht="16.5" customHeight="1">
      <c r="A64" s="39"/>
      <c r="B64" s="4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8.75" customHeight="1">
      <c r="A65" s="205" t="s">
        <v>142</v>
      </c>
      <c r="B65" s="206"/>
      <c r="C65" s="207"/>
      <c r="D65" s="208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</row>
    <row r="66" spans="1:18" s="27" customFormat="1" ht="46.5" customHeight="1">
      <c r="A66" s="188" t="s">
        <v>2</v>
      </c>
      <c r="B66" s="188" t="s">
        <v>3</v>
      </c>
      <c r="C66" s="188" t="s">
        <v>191</v>
      </c>
      <c r="D66" s="188" t="s">
        <v>24</v>
      </c>
      <c r="E66" s="188" t="s">
        <v>70</v>
      </c>
      <c r="F66" s="188" t="s">
        <v>91</v>
      </c>
      <c r="G66" s="189" t="s">
        <v>92</v>
      </c>
      <c r="H66" s="189" t="s">
        <v>75</v>
      </c>
      <c r="I66" s="189"/>
      <c r="J66" s="189" t="s">
        <v>74</v>
      </c>
      <c r="K66" s="190" t="s">
        <v>0</v>
      </c>
      <c r="L66" s="190" t="s">
        <v>33</v>
      </c>
      <c r="M66" s="190" t="s">
        <v>28</v>
      </c>
      <c r="N66" s="190" t="s">
        <v>25</v>
      </c>
      <c r="O66" s="190"/>
      <c r="P66" s="188"/>
      <c r="Q66" s="190"/>
      <c r="R66" s="188"/>
    </row>
    <row r="67" spans="1:18" s="38" customFormat="1" ht="24.75" customHeight="1">
      <c r="A67" s="138">
        <v>31</v>
      </c>
      <c r="B67" s="139" t="s">
        <v>47</v>
      </c>
      <c r="C67" s="142">
        <f>D67+E67+F67+G67</f>
        <v>1063900</v>
      </c>
      <c r="D67" s="142">
        <f>D68+D72+D70</f>
        <v>593300</v>
      </c>
      <c r="E67" s="142">
        <f>E68+E72+E70</f>
        <v>286000</v>
      </c>
      <c r="F67" s="142">
        <f>F68+F72+F70</f>
        <v>0</v>
      </c>
      <c r="G67" s="142">
        <f>G68+G72+G70</f>
        <v>184600</v>
      </c>
      <c r="H67" s="142">
        <f aca="true" t="shared" si="7" ref="H67:N67">SUM(H68+H70+H72)</f>
        <v>0</v>
      </c>
      <c r="I67" s="142"/>
      <c r="J67" s="142">
        <f t="shared" si="7"/>
        <v>0</v>
      </c>
      <c r="K67" s="142">
        <f t="shared" si="7"/>
        <v>0</v>
      </c>
      <c r="L67" s="142">
        <f t="shared" si="7"/>
        <v>0</v>
      </c>
      <c r="M67" s="142">
        <f t="shared" si="7"/>
        <v>0</v>
      </c>
      <c r="N67" s="142">
        <f t="shared" si="7"/>
        <v>0</v>
      </c>
      <c r="O67" s="142"/>
      <c r="P67" s="142">
        <f>P68+P70+P72</f>
        <v>0</v>
      </c>
      <c r="Q67" s="142">
        <f>Q68+Q70+Q72</f>
        <v>0</v>
      </c>
      <c r="R67" s="142"/>
    </row>
    <row r="68" spans="1:18" ht="23.25" customHeight="1">
      <c r="A68" s="138">
        <v>311</v>
      </c>
      <c r="B68" s="139" t="s">
        <v>37</v>
      </c>
      <c r="C68" s="142">
        <f>C69</f>
        <v>862000</v>
      </c>
      <c r="D68" s="142">
        <f>SUM(D69:D69)</f>
        <v>480000</v>
      </c>
      <c r="E68" s="142">
        <f>SUM(E69:E69)</f>
        <v>232000</v>
      </c>
      <c r="F68" s="142">
        <f>SUM(F69:F69)</f>
        <v>0</v>
      </c>
      <c r="G68" s="142">
        <f>SUM(G69:G69)</f>
        <v>150000</v>
      </c>
      <c r="H68" s="142">
        <f aca="true" t="shared" si="8" ref="H68:N68">SUM(H69:H69)</f>
        <v>0</v>
      </c>
      <c r="I68" s="142"/>
      <c r="J68" s="142">
        <f t="shared" si="8"/>
        <v>0</v>
      </c>
      <c r="K68" s="142">
        <f t="shared" si="8"/>
        <v>0</v>
      </c>
      <c r="L68" s="142">
        <f t="shared" si="8"/>
        <v>0</v>
      </c>
      <c r="M68" s="142">
        <f t="shared" si="8"/>
        <v>0</v>
      </c>
      <c r="N68" s="142">
        <f t="shared" si="8"/>
        <v>0</v>
      </c>
      <c r="O68" s="142"/>
      <c r="P68" s="142">
        <f>P69</f>
        <v>0</v>
      </c>
      <c r="Q68" s="142">
        <f>Q69</f>
        <v>0</v>
      </c>
      <c r="R68" s="142"/>
    </row>
    <row r="69" spans="1:18" s="41" customFormat="1" ht="24.75" customHeight="1" hidden="1">
      <c r="A69" s="143">
        <v>3111</v>
      </c>
      <c r="B69" s="144" t="s">
        <v>6</v>
      </c>
      <c r="C69" s="146">
        <f aca="true" t="shared" si="9" ref="C69:C74">D69+E69+F69+G69+H69+J69</f>
        <v>862000</v>
      </c>
      <c r="D69" s="164">
        <v>480000</v>
      </c>
      <c r="E69" s="164">
        <v>232000</v>
      </c>
      <c r="F69" s="164">
        <v>0</v>
      </c>
      <c r="G69" s="164">
        <v>150000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1:18" s="38" customFormat="1" ht="23.25" customHeight="1">
      <c r="A70" s="138">
        <v>312</v>
      </c>
      <c r="B70" s="139" t="s">
        <v>7</v>
      </c>
      <c r="C70" s="142">
        <f>C71</f>
        <v>45900</v>
      </c>
      <c r="D70" s="147">
        <f>SUM(D71:D71)</f>
        <v>18300</v>
      </c>
      <c r="E70" s="147">
        <f>SUM(E71:E71)</f>
        <v>14000</v>
      </c>
      <c r="F70" s="147">
        <f>SUM(F71)</f>
        <v>0</v>
      </c>
      <c r="G70" s="147">
        <f>SUM(G71)</f>
        <v>13600</v>
      </c>
      <c r="H70" s="147">
        <f aca="true" t="shared" si="10" ref="H70:Q70">SUM(H71)</f>
        <v>0</v>
      </c>
      <c r="I70" s="147"/>
      <c r="J70" s="147">
        <f t="shared" si="10"/>
        <v>0</v>
      </c>
      <c r="K70" s="147">
        <f t="shared" si="10"/>
        <v>0</v>
      </c>
      <c r="L70" s="147">
        <f t="shared" si="10"/>
        <v>0</v>
      </c>
      <c r="M70" s="147">
        <f t="shared" si="10"/>
        <v>0</v>
      </c>
      <c r="N70" s="147">
        <f t="shared" si="10"/>
        <v>0</v>
      </c>
      <c r="O70" s="147"/>
      <c r="P70" s="147">
        <f t="shared" si="10"/>
        <v>0</v>
      </c>
      <c r="Q70" s="147">
        <f t="shared" si="10"/>
        <v>0</v>
      </c>
      <c r="R70" s="147"/>
    </row>
    <row r="71" spans="1:18" s="41" customFormat="1" ht="24.75" customHeight="1" hidden="1">
      <c r="A71" s="143">
        <v>3121</v>
      </c>
      <c r="B71" s="144" t="s">
        <v>7</v>
      </c>
      <c r="C71" s="146">
        <f t="shared" si="9"/>
        <v>45900</v>
      </c>
      <c r="D71" s="164">
        <v>18300</v>
      </c>
      <c r="E71" s="164">
        <v>14000</v>
      </c>
      <c r="F71" s="164">
        <v>0</v>
      </c>
      <c r="G71" s="164">
        <v>13600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>
        <f>P71*103.1%</f>
        <v>0</v>
      </c>
      <c r="R71" s="146"/>
    </row>
    <row r="72" spans="1:18" s="38" customFormat="1" ht="24" customHeight="1">
      <c r="A72" s="138">
        <v>313</v>
      </c>
      <c r="B72" s="139" t="s">
        <v>38</v>
      </c>
      <c r="C72" s="142">
        <f>SUM(C73:C74)</f>
        <v>156000</v>
      </c>
      <c r="D72" s="147">
        <f>SUM(D73:D74)</f>
        <v>95000</v>
      </c>
      <c r="E72" s="147">
        <f>SUM(E73:E74)</f>
        <v>40000</v>
      </c>
      <c r="F72" s="147">
        <f>SUM(F73:F74)</f>
        <v>0</v>
      </c>
      <c r="G72" s="147">
        <f>SUM(G73:G74)</f>
        <v>21000</v>
      </c>
      <c r="H72" s="147">
        <f aca="true" t="shared" si="11" ref="H72:N72">SUM(H73:H74)</f>
        <v>0</v>
      </c>
      <c r="I72" s="147"/>
      <c r="J72" s="147">
        <f t="shared" si="11"/>
        <v>0</v>
      </c>
      <c r="K72" s="147">
        <f t="shared" si="11"/>
        <v>0</v>
      </c>
      <c r="L72" s="147">
        <f t="shared" si="11"/>
        <v>0</v>
      </c>
      <c r="M72" s="147">
        <f t="shared" si="11"/>
        <v>0</v>
      </c>
      <c r="N72" s="147">
        <f t="shared" si="11"/>
        <v>0</v>
      </c>
      <c r="O72" s="147"/>
      <c r="P72" s="147">
        <f>P73+P74</f>
        <v>0</v>
      </c>
      <c r="Q72" s="147">
        <f>Q73+Q74</f>
        <v>0</v>
      </c>
      <c r="R72" s="147"/>
    </row>
    <row r="73" spans="1:18" ht="24.75" customHeight="1" hidden="1">
      <c r="A73" s="151">
        <v>3132</v>
      </c>
      <c r="B73" s="144" t="s">
        <v>27</v>
      </c>
      <c r="C73" s="146">
        <f t="shared" si="9"/>
        <v>156000</v>
      </c>
      <c r="D73" s="164">
        <v>95000</v>
      </c>
      <c r="E73" s="164">
        <v>40000</v>
      </c>
      <c r="F73" s="164">
        <v>0</v>
      </c>
      <c r="G73" s="164">
        <v>21000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>
        <f>P73*103.1%</f>
        <v>0</v>
      </c>
      <c r="R73" s="146"/>
    </row>
    <row r="74" spans="1:18" ht="24.75" customHeight="1" hidden="1">
      <c r="A74" s="151">
        <v>3133</v>
      </c>
      <c r="B74" s="144" t="s">
        <v>45</v>
      </c>
      <c r="C74" s="146">
        <f t="shared" si="9"/>
        <v>0</v>
      </c>
      <c r="D74" s="164">
        <v>0</v>
      </c>
      <c r="E74" s="164">
        <v>0</v>
      </c>
      <c r="F74" s="164">
        <v>0</v>
      </c>
      <c r="G74" s="164">
        <v>0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>
        <f>P74*103.1%</f>
        <v>0</v>
      </c>
      <c r="R74" s="146"/>
    </row>
    <row r="75" spans="1:18" s="25" customFormat="1" ht="24.75" customHeight="1">
      <c r="A75" s="160">
        <v>32</v>
      </c>
      <c r="B75" s="161" t="s">
        <v>39</v>
      </c>
      <c r="C75" s="142">
        <f>C76+C78+C82</f>
        <v>464000</v>
      </c>
      <c r="D75" s="142">
        <f aca="true" t="shared" si="12" ref="D75:Q75">D76+D78+D82</f>
        <v>15000</v>
      </c>
      <c r="E75" s="142">
        <f t="shared" si="12"/>
        <v>386000</v>
      </c>
      <c r="F75" s="142">
        <f t="shared" si="12"/>
        <v>0</v>
      </c>
      <c r="G75" s="142">
        <f t="shared" si="12"/>
        <v>63000</v>
      </c>
      <c r="H75" s="142">
        <f t="shared" si="12"/>
        <v>0</v>
      </c>
      <c r="I75" s="142"/>
      <c r="J75" s="142">
        <f t="shared" si="12"/>
        <v>0</v>
      </c>
      <c r="K75" s="142">
        <f t="shared" si="12"/>
        <v>0</v>
      </c>
      <c r="L75" s="142">
        <f t="shared" si="12"/>
        <v>0</v>
      </c>
      <c r="M75" s="142">
        <f t="shared" si="12"/>
        <v>0</v>
      </c>
      <c r="N75" s="142">
        <f t="shared" si="12"/>
        <v>0</v>
      </c>
      <c r="O75" s="142"/>
      <c r="P75" s="142">
        <f t="shared" si="12"/>
        <v>0</v>
      </c>
      <c r="Q75" s="142">
        <f t="shared" si="12"/>
        <v>0</v>
      </c>
      <c r="R75" s="142"/>
    </row>
    <row r="76" spans="1:18" s="25" customFormat="1" ht="23.25" customHeight="1">
      <c r="A76" s="160">
        <v>321</v>
      </c>
      <c r="B76" s="161" t="s">
        <v>40</v>
      </c>
      <c r="C76" s="142">
        <f>C77</f>
        <v>30000</v>
      </c>
      <c r="D76" s="142">
        <f>D77</f>
        <v>15000</v>
      </c>
      <c r="E76" s="142">
        <f>E77</f>
        <v>8000</v>
      </c>
      <c r="F76" s="142">
        <f>F77</f>
        <v>0</v>
      </c>
      <c r="G76" s="142">
        <f>G77</f>
        <v>7000</v>
      </c>
      <c r="H76" s="142">
        <f aca="true" t="shared" si="13" ref="H76:Q76">H77</f>
        <v>0</v>
      </c>
      <c r="I76" s="142"/>
      <c r="J76" s="142">
        <f t="shared" si="13"/>
        <v>0</v>
      </c>
      <c r="K76" s="142">
        <f t="shared" si="13"/>
        <v>0</v>
      </c>
      <c r="L76" s="142">
        <f t="shared" si="13"/>
        <v>0</v>
      </c>
      <c r="M76" s="142">
        <f t="shared" si="13"/>
        <v>0</v>
      </c>
      <c r="N76" s="142">
        <f t="shared" si="13"/>
        <v>0</v>
      </c>
      <c r="O76" s="142"/>
      <c r="P76" s="142">
        <f t="shared" si="13"/>
        <v>0</v>
      </c>
      <c r="Q76" s="142">
        <f t="shared" si="13"/>
        <v>0</v>
      </c>
      <c r="R76" s="142"/>
    </row>
    <row r="77" spans="1:18" s="41" customFormat="1" ht="1.5" customHeight="1" hidden="1">
      <c r="A77" s="143">
        <v>3212</v>
      </c>
      <c r="B77" s="144" t="s">
        <v>64</v>
      </c>
      <c r="C77" s="146">
        <f aca="true" t="shared" si="14" ref="C77:C84">D77+E77+F77+G77+H77+J77</f>
        <v>30000</v>
      </c>
      <c r="D77" s="146">
        <v>15000</v>
      </c>
      <c r="E77" s="146">
        <v>8000</v>
      </c>
      <c r="F77" s="146">
        <v>0</v>
      </c>
      <c r="G77" s="146">
        <v>7000</v>
      </c>
      <c r="H77" s="146"/>
      <c r="I77" s="146"/>
      <c r="J77" s="146"/>
      <c r="K77" s="146"/>
      <c r="L77" s="146"/>
      <c r="M77" s="146"/>
      <c r="N77" s="146"/>
      <c r="O77" s="146"/>
      <c r="P77" s="146"/>
      <c r="Q77" s="146">
        <f>P77*103.1%</f>
        <v>0</v>
      </c>
      <c r="R77" s="146"/>
    </row>
    <row r="78" spans="1:18" s="38" customFormat="1" ht="24.75" customHeight="1">
      <c r="A78" s="138">
        <v>322</v>
      </c>
      <c r="B78" s="139" t="s">
        <v>41</v>
      </c>
      <c r="C78" s="142">
        <f>C79+C80+C81</f>
        <v>356000</v>
      </c>
      <c r="D78" s="142">
        <f>D79+D80+D81</f>
        <v>0</v>
      </c>
      <c r="E78" s="142">
        <f>E79+E80+E81</f>
        <v>320000</v>
      </c>
      <c r="F78" s="142">
        <f>F79+F80+F81</f>
        <v>0</v>
      </c>
      <c r="G78" s="142">
        <f>G79+G80+G81</f>
        <v>36000</v>
      </c>
      <c r="H78" s="142">
        <f aca="true" t="shared" si="15" ref="H78:Q78">SUM(H79:H81)</f>
        <v>0</v>
      </c>
      <c r="I78" s="142"/>
      <c r="J78" s="142">
        <f t="shared" si="15"/>
        <v>0</v>
      </c>
      <c r="K78" s="142">
        <f t="shared" si="15"/>
        <v>0</v>
      </c>
      <c r="L78" s="142">
        <f t="shared" si="15"/>
        <v>0</v>
      </c>
      <c r="M78" s="142">
        <f t="shared" si="15"/>
        <v>0</v>
      </c>
      <c r="N78" s="142">
        <f t="shared" si="15"/>
        <v>0</v>
      </c>
      <c r="O78" s="142"/>
      <c r="P78" s="142">
        <f t="shared" si="15"/>
        <v>0</v>
      </c>
      <c r="Q78" s="142">
        <f t="shared" si="15"/>
        <v>0</v>
      </c>
      <c r="R78" s="142"/>
    </row>
    <row r="79" spans="1:18" ht="24.75" customHeight="1" hidden="1">
      <c r="A79" s="151">
        <v>3221</v>
      </c>
      <c r="B79" s="162" t="s">
        <v>14</v>
      </c>
      <c r="C79" s="146">
        <f t="shared" si="14"/>
        <v>71000</v>
      </c>
      <c r="D79" s="164"/>
      <c r="E79" s="164">
        <v>60000</v>
      </c>
      <c r="F79" s="164"/>
      <c r="G79" s="164">
        <v>11000</v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>
        <f>P79*103.1%</f>
        <v>0</v>
      </c>
      <c r="R79" s="146"/>
    </row>
    <row r="80" spans="1:18" ht="24.75" customHeight="1" hidden="1">
      <c r="A80" s="151">
        <v>3222</v>
      </c>
      <c r="B80" s="152" t="s">
        <v>26</v>
      </c>
      <c r="C80" s="146">
        <f t="shared" si="14"/>
        <v>255000</v>
      </c>
      <c r="D80" s="164"/>
      <c r="E80" s="164">
        <v>240000</v>
      </c>
      <c r="F80" s="164">
        <v>0</v>
      </c>
      <c r="G80" s="164">
        <v>15000</v>
      </c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</row>
    <row r="81" spans="1:18" ht="24.75" customHeight="1" hidden="1">
      <c r="A81" s="151">
        <v>3225</v>
      </c>
      <c r="B81" s="152" t="s">
        <v>42</v>
      </c>
      <c r="C81" s="146">
        <f t="shared" si="14"/>
        <v>30000</v>
      </c>
      <c r="D81" s="164"/>
      <c r="E81" s="164">
        <v>20000</v>
      </c>
      <c r="F81" s="164"/>
      <c r="G81" s="164">
        <v>10000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>
        <f>P81*103.1%</f>
        <v>0</v>
      </c>
      <c r="R81" s="146"/>
    </row>
    <row r="82" spans="1:18" s="38" customFormat="1" ht="23.25" customHeight="1">
      <c r="A82" s="138">
        <v>323</v>
      </c>
      <c r="B82" s="139" t="s">
        <v>43</v>
      </c>
      <c r="C82" s="147">
        <f>SUM(C83:C87)</f>
        <v>78000</v>
      </c>
      <c r="D82" s="147">
        <f aca="true" t="shared" si="16" ref="D82:Q82">SUM(D83:D87)</f>
        <v>0</v>
      </c>
      <c r="E82" s="147">
        <f t="shared" si="16"/>
        <v>58000</v>
      </c>
      <c r="F82" s="147">
        <f t="shared" si="16"/>
        <v>0</v>
      </c>
      <c r="G82" s="147">
        <f t="shared" si="16"/>
        <v>20000</v>
      </c>
      <c r="H82" s="147">
        <f t="shared" si="16"/>
        <v>0</v>
      </c>
      <c r="I82" s="147"/>
      <c r="J82" s="147">
        <f t="shared" si="16"/>
        <v>0</v>
      </c>
      <c r="K82" s="147">
        <f t="shared" si="16"/>
        <v>0</v>
      </c>
      <c r="L82" s="147">
        <f t="shared" si="16"/>
        <v>0</v>
      </c>
      <c r="M82" s="147">
        <f t="shared" si="16"/>
        <v>0</v>
      </c>
      <c r="N82" s="147">
        <f t="shared" si="16"/>
        <v>0</v>
      </c>
      <c r="O82" s="147"/>
      <c r="P82" s="147">
        <f t="shared" si="16"/>
        <v>0</v>
      </c>
      <c r="Q82" s="147">
        <f t="shared" si="16"/>
        <v>0</v>
      </c>
      <c r="R82" s="147"/>
    </row>
    <row r="83" spans="1:18" s="41" customFormat="1" ht="24.75" customHeight="1" hidden="1">
      <c r="A83" s="143">
        <v>3231</v>
      </c>
      <c r="B83" s="144" t="s">
        <v>44</v>
      </c>
      <c r="C83" s="164">
        <f t="shared" si="14"/>
        <v>25000</v>
      </c>
      <c r="D83" s="164"/>
      <c r="E83" s="164">
        <v>20000</v>
      </c>
      <c r="F83" s="164"/>
      <c r="G83" s="164">
        <v>5000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>
        <f>P83*103.1%</f>
        <v>0</v>
      </c>
      <c r="R83" s="146"/>
    </row>
    <row r="84" spans="1:18" s="41" customFormat="1" ht="24.75" customHeight="1" hidden="1">
      <c r="A84" s="151">
        <v>3232</v>
      </c>
      <c r="B84" s="162" t="s">
        <v>16</v>
      </c>
      <c r="C84" s="164">
        <f t="shared" si="14"/>
        <v>20000</v>
      </c>
      <c r="D84" s="164"/>
      <c r="E84" s="164">
        <v>15000</v>
      </c>
      <c r="F84" s="164"/>
      <c r="G84" s="164">
        <v>5000</v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>
        <f>P84*103.1%</f>
        <v>0</v>
      </c>
      <c r="R84" s="146"/>
    </row>
    <row r="85" spans="1:18" s="41" customFormat="1" ht="24.75" customHeight="1" hidden="1">
      <c r="A85" s="143">
        <v>3234</v>
      </c>
      <c r="B85" s="144" t="s">
        <v>11</v>
      </c>
      <c r="C85" s="164">
        <f>D85+E85+F85+G85+H85+J85</f>
        <v>3000</v>
      </c>
      <c r="D85" s="164"/>
      <c r="E85" s="164">
        <v>3000</v>
      </c>
      <c r="F85" s="164"/>
      <c r="G85" s="164"/>
      <c r="H85" s="146"/>
      <c r="I85" s="146"/>
      <c r="J85" s="146"/>
      <c r="K85" s="146"/>
      <c r="L85" s="146"/>
      <c r="M85" s="146"/>
      <c r="N85" s="146"/>
      <c r="O85" s="146"/>
      <c r="P85" s="146"/>
      <c r="Q85" s="146">
        <f>P85*103.1%</f>
        <v>0</v>
      </c>
      <c r="R85" s="146"/>
    </row>
    <row r="86" spans="1:18" s="41" customFormat="1" ht="24.75" customHeight="1" hidden="1">
      <c r="A86" s="143">
        <v>3238</v>
      </c>
      <c r="B86" s="144" t="s">
        <v>19</v>
      </c>
      <c r="C86" s="164">
        <f>D86+E86+F86+G86+H86+J86</f>
        <v>5000</v>
      </c>
      <c r="D86" s="164"/>
      <c r="E86" s="164">
        <v>5000</v>
      </c>
      <c r="F86" s="164"/>
      <c r="G86" s="164"/>
      <c r="H86" s="146"/>
      <c r="I86" s="146"/>
      <c r="J86" s="146"/>
      <c r="K86" s="146"/>
      <c r="L86" s="146"/>
      <c r="M86" s="146"/>
      <c r="N86" s="146"/>
      <c r="O86" s="146"/>
      <c r="P86" s="146"/>
      <c r="Q86" s="146">
        <f>P86*103.1%</f>
        <v>0</v>
      </c>
      <c r="R86" s="146"/>
    </row>
    <row r="87" spans="1:18" s="41" customFormat="1" ht="24.75" customHeight="1" hidden="1">
      <c r="A87" s="143">
        <v>3239</v>
      </c>
      <c r="B87" s="144" t="s">
        <v>20</v>
      </c>
      <c r="C87" s="164">
        <f>D87+E87+F87+G87+H87+J87</f>
        <v>25000</v>
      </c>
      <c r="D87" s="164"/>
      <c r="E87" s="164">
        <v>15000</v>
      </c>
      <c r="F87" s="164"/>
      <c r="G87" s="164">
        <v>10000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>
        <f>P87*103.1%</f>
        <v>0</v>
      </c>
      <c r="R87" s="146"/>
    </row>
    <row r="88" spans="1:18" s="38" customFormat="1" ht="24.75" customHeight="1">
      <c r="A88" s="138">
        <v>42</v>
      </c>
      <c r="B88" s="165" t="s">
        <v>56</v>
      </c>
      <c r="C88" s="142">
        <f aca="true" t="shared" si="17" ref="C88:H88">C89+C93</f>
        <v>58000</v>
      </c>
      <c r="D88" s="142">
        <f t="shared" si="17"/>
        <v>0</v>
      </c>
      <c r="E88" s="142">
        <f t="shared" si="17"/>
        <v>41000</v>
      </c>
      <c r="F88" s="142">
        <f t="shared" si="17"/>
        <v>0</v>
      </c>
      <c r="G88" s="142">
        <f t="shared" si="17"/>
        <v>17000</v>
      </c>
      <c r="H88" s="142">
        <f t="shared" si="17"/>
        <v>0</v>
      </c>
      <c r="I88" s="142"/>
      <c r="J88" s="142">
        <f>J89+J93</f>
        <v>0</v>
      </c>
      <c r="K88" s="142">
        <f>K89+K93</f>
        <v>0</v>
      </c>
      <c r="L88" s="142">
        <f>L89+L93</f>
        <v>0</v>
      </c>
      <c r="M88" s="142">
        <f>M89+M93</f>
        <v>0</v>
      </c>
      <c r="N88" s="142">
        <f>N89+N93</f>
        <v>0</v>
      </c>
      <c r="O88" s="142"/>
      <c r="P88" s="142">
        <f>P89+P93</f>
        <v>0</v>
      </c>
      <c r="Q88" s="142">
        <f>Q89+Q93</f>
        <v>0</v>
      </c>
      <c r="R88" s="142"/>
    </row>
    <row r="89" spans="1:18" s="38" customFormat="1" ht="24.75" customHeight="1">
      <c r="A89" s="138">
        <v>422</v>
      </c>
      <c r="B89" s="165" t="s">
        <v>57</v>
      </c>
      <c r="C89" s="142">
        <f>C90+C91+C92</f>
        <v>51000</v>
      </c>
      <c r="D89" s="142">
        <f aca="true" t="shared" si="18" ref="D89:J89">D90</f>
        <v>0</v>
      </c>
      <c r="E89" s="142">
        <f>E90+E91+E92</f>
        <v>36000</v>
      </c>
      <c r="F89" s="142">
        <f t="shared" si="18"/>
        <v>0</v>
      </c>
      <c r="G89" s="142">
        <f>G90+G91+G92</f>
        <v>15000</v>
      </c>
      <c r="H89" s="142">
        <f t="shared" si="18"/>
        <v>0</v>
      </c>
      <c r="I89" s="142"/>
      <c r="J89" s="142">
        <f t="shared" si="18"/>
        <v>0</v>
      </c>
      <c r="K89" s="142">
        <f aca="true" t="shared" si="19" ref="K89:Q89">SUM(K94)</f>
        <v>0</v>
      </c>
      <c r="L89" s="142">
        <f t="shared" si="19"/>
        <v>0</v>
      </c>
      <c r="M89" s="142">
        <f t="shared" si="19"/>
        <v>0</v>
      </c>
      <c r="N89" s="142">
        <f t="shared" si="19"/>
        <v>0</v>
      </c>
      <c r="O89" s="142"/>
      <c r="P89" s="142">
        <f t="shared" si="19"/>
        <v>0</v>
      </c>
      <c r="Q89" s="142">
        <f t="shared" si="19"/>
        <v>0</v>
      </c>
      <c r="R89" s="142"/>
    </row>
    <row r="90" spans="1:18" s="38" customFormat="1" ht="24.75" customHeight="1" hidden="1">
      <c r="A90" s="151">
        <v>4221</v>
      </c>
      <c r="B90" s="166" t="s">
        <v>23</v>
      </c>
      <c r="C90" s="146">
        <f>D90+E90+F90+G90+H90+J90</f>
        <v>25000</v>
      </c>
      <c r="D90" s="164"/>
      <c r="E90" s="164">
        <v>20000</v>
      </c>
      <c r="F90" s="164"/>
      <c r="G90" s="164">
        <v>5000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>
        <f>P90*105.7%</f>
        <v>0</v>
      </c>
      <c r="R90" s="146"/>
    </row>
    <row r="91" spans="1:18" s="38" customFormat="1" ht="24.75" customHeight="1" hidden="1">
      <c r="A91" s="151">
        <v>4226</v>
      </c>
      <c r="B91" s="166" t="s">
        <v>115</v>
      </c>
      <c r="C91" s="146">
        <f>D91+E91+F91+G91+H91+J91</f>
        <v>11000</v>
      </c>
      <c r="D91" s="164"/>
      <c r="E91" s="164">
        <v>6000</v>
      </c>
      <c r="F91" s="164"/>
      <c r="G91" s="164">
        <v>5000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1:18" s="38" customFormat="1" ht="24.75" customHeight="1" hidden="1">
      <c r="A92" s="151">
        <v>4227</v>
      </c>
      <c r="B92" s="166" t="s">
        <v>116</v>
      </c>
      <c r="C92" s="146">
        <f>D92+E92+F92+G92+H92+J92</f>
        <v>15000</v>
      </c>
      <c r="D92" s="164"/>
      <c r="E92" s="164">
        <v>10000</v>
      </c>
      <c r="F92" s="164"/>
      <c r="G92" s="164">
        <v>5000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 s="38" customFormat="1" ht="21.75" customHeight="1">
      <c r="A93" s="138">
        <v>426</v>
      </c>
      <c r="B93" s="165" t="s">
        <v>60</v>
      </c>
      <c r="C93" s="142">
        <f>C94</f>
        <v>7000</v>
      </c>
      <c r="D93" s="142">
        <f>D94</f>
        <v>0</v>
      </c>
      <c r="E93" s="142">
        <f>E94</f>
        <v>5000</v>
      </c>
      <c r="F93" s="142">
        <f aca="true" t="shared" si="20" ref="F93:Q93">F94</f>
        <v>0</v>
      </c>
      <c r="G93" s="142">
        <f t="shared" si="20"/>
        <v>2000</v>
      </c>
      <c r="H93" s="142">
        <f t="shared" si="20"/>
        <v>0</v>
      </c>
      <c r="I93" s="142"/>
      <c r="J93" s="142">
        <f t="shared" si="20"/>
        <v>0</v>
      </c>
      <c r="K93" s="142">
        <f t="shared" si="20"/>
        <v>0</v>
      </c>
      <c r="L93" s="142">
        <f t="shared" si="20"/>
        <v>0</v>
      </c>
      <c r="M93" s="142">
        <f t="shared" si="20"/>
        <v>0</v>
      </c>
      <c r="N93" s="142">
        <f t="shared" si="20"/>
        <v>0</v>
      </c>
      <c r="O93" s="142"/>
      <c r="P93" s="142">
        <f t="shared" si="20"/>
        <v>0</v>
      </c>
      <c r="Q93" s="142">
        <f t="shared" si="20"/>
        <v>0</v>
      </c>
      <c r="R93" s="142"/>
    </row>
    <row r="94" spans="1:18" ht="24.75" customHeight="1" hidden="1">
      <c r="A94" s="151">
        <v>4262</v>
      </c>
      <c r="B94" s="166" t="s">
        <v>61</v>
      </c>
      <c r="C94" s="146">
        <f>D94+E94+F94+G94+H94+J94</f>
        <v>7000</v>
      </c>
      <c r="D94" s="164"/>
      <c r="E94" s="164">
        <v>5000</v>
      </c>
      <c r="F94" s="164"/>
      <c r="G94" s="164">
        <v>2000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>
        <f>P94*105.7%</f>
        <v>0</v>
      </c>
      <c r="R94" s="146"/>
    </row>
    <row r="95" spans="1:18" ht="24.75" customHeight="1" thickBot="1">
      <c r="A95" s="322" t="s">
        <v>36</v>
      </c>
      <c r="B95" s="323"/>
      <c r="C95" s="163">
        <f>C67+C75+C88</f>
        <v>1585900</v>
      </c>
      <c r="D95" s="163">
        <f>D67+D75+D88</f>
        <v>608300</v>
      </c>
      <c r="E95" s="163">
        <f>E67+E75+E88</f>
        <v>713000</v>
      </c>
      <c r="F95" s="163">
        <f>F67+F75+F88</f>
        <v>0</v>
      </c>
      <c r="G95" s="163">
        <f>G67+G75+G88</f>
        <v>264600</v>
      </c>
      <c r="H95" s="163">
        <f aca="true" t="shared" si="21" ref="H95:Q95">H67+H75+H88</f>
        <v>0</v>
      </c>
      <c r="I95" s="163"/>
      <c r="J95" s="163">
        <f t="shared" si="21"/>
        <v>0</v>
      </c>
      <c r="K95" s="163">
        <f t="shared" si="21"/>
        <v>0</v>
      </c>
      <c r="L95" s="163">
        <f t="shared" si="21"/>
        <v>0</v>
      </c>
      <c r="M95" s="163">
        <f t="shared" si="21"/>
        <v>0</v>
      </c>
      <c r="N95" s="163">
        <f t="shared" si="21"/>
        <v>0</v>
      </c>
      <c r="O95" s="163"/>
      <c r="P95" s="163">
        <f t="shared" si="21"/>
        <v>0</v>
      </c>
      <c r="Q95" s="163">
        <f t="shared" si="21"/>
        <v>0</v>
      </c>
      <c r="R95" s="163"/>
    </row>
    <row r="96" spans="1:18" ht="15.75">
      <c r="A96" s="39"/>
      <c r="B96" s="4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9.5" thickBot="1">
      <c r="A97" s="201" t="s">
        <v>143</v>
      </c>
      <c r="B97" s="202"/>
      <c r="C97" s="203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 t="s">
        <v>4</v>
      </c>
      <c r="R97" s="204"/>
    </row>
    <row r="98" spans="1:19" ht="81.75" customHeight="1">
      <c r="A98" s="259" t="s">
        <v>30</v>
      </c>
      <c r="B98" s="260" t="s">
        <v>3</v>
      </c>
      <c r="C98" s="261" t="s">
        <v>191</v>
      </c>
      <c r="D98" s="262" t="s">
        <v>24</v>
      </c>
      <c r="E98" s="262" t="s">
        <v>70</v>
      </c>
      <c r="F98" s="263" t="s">
        <v>91</v>
      </c>
      <c r="G98" s="262" t="s">
        <v>92</v>
      </c>
      <c r="H98" s="262" t="s">
        <v>75</v>
      </c>
      <c r="I98" s="262" t="s">
        <v>114</v>
      </c>
      <c r="J98" s="262" t="s">
        <v>74</v>
      </c>
      <c r="K98" s="262"/>
      <c r="L98" s="262"/>
      <c r="M98" s="262"/>
      <c r="N98" s="262"/>
      <c r="O98" s="262" t="s">
        <v>113</v>
      </c>
      <c r="P98" s="262" t="s">
        <v>77</v>
      </c>
      <c r="Q98" s="264" t="s">
        <v>189</v>
      </c>
      <c r="R98" s="262" t="s">
        <v>144</v>
      </c>
      <c r="S98" s="279" t="s">
        <v>206</v>
      </c>
    </row>
    <row r="99" spans="1:19" s="38" customFormat="1" ht="19.5" customHeight="1">
      <c r="A99" s="138">
        <v>31</v>
      </c>
      <c r="B99" s="139" t="s">
        <v>47</v>
      </c>
      <c r="C99" s="140">
        <f>C100+C104+C102</f>
        <v>295000</v>
      </c>
      <c r="D99" s="141">
        <f>D100+D102+D104</f>
        <v>0</v>
      </c>
      <c r="E99" s="141">
        <f aca="true" t="shared" si="22" ref="E99:J99">E100+E102+E104</f>
        <v>97900</v>
      </c>
      <c r="F99" s="141">
        <f t="shared" si="22"/>
        <v>102800</v>
      </c>
      <c r="G99" s="141">
        <f t="shared" si="22"/>
        <v>65000</v>
      </c>
      <c r="H99" s="141">
        <f t="shared" si="22"/>
        <v>0</v>
      </c>
      <c r="I99" s="141">
        <f t="shared" si="22"/>
        <v>0</v>
      </c>
      <c r="J99" s="141">
        <f t="shared" si="22"/>
        <v>19000</v>
      </c>
      <c r="K99" s="141">
        <f>K100+K104</f>
        <v>0</v>
      </c>
      <c r="L99" s="141">
        <f>L100+L104</f>
        <v>0</v>
      </c>
      <c r="M99" s="141">
        <f>M100+M104</f>
        <v>0</v>
      </c>
      <c r="N99" s="141">
        <f>N100+N104</f>
        <v>0</v>
      </c>
      <c r="O99" s="141">
        <f>O100+O102+O104</f>
        <v>10300</v>
      </c>
      <c r="P99" s="141">
        <f>P100+P102+P104</f>
        <v>0</v>
      </c>
      <c r="Q99" s="141">
        <f>Q100+Q102+Q104</f>
        <v>0</v>
      </c>
      <c r="R99" s="141">
        <f>R100</f>
        <v>0</v>
      </c>
      <c r="S99" s="280"/>
    </row>
    <row r="100" spans="1:19" s="38" customFormat="1" ht="19.5" customHeight="1">
      <c r="A100" s="138">
        <v>311</v>
      </c>
      <c r="B100" s="139" t="s">
        <v>37</v>
      </c>
      <c r="C100" s="141">
        <f>D100+E100+F100+G100+H100+I100+J100+O100+P100+Q100+R100</f>
        <v>239500</v>
      </c>
      <c r="D100" s="141">
        <f>D101</f>
        <v>0</v>
      </c>
      <c r="E100" s="141">
        <f aca="true" t="shared" si="23" ref="E100:N100">E101</f>
        <v>81800</v>
      </c>
      <c r="F100" s="141">
        <f>F101</f>
        <v>85000</v>
      </c>
      <c r="G100" s="141">
        <f>G101</f>
        <v>51500</v>
      </c>
      <c r="H100" s="141">
        <f t="shared" si="23"/>
        <v>0</v>
      </c>
      <c r="I100" s="141">
        <f t="shared" si="23"/>
        <v>0</v>
      </c>
      <c r="J100" s="141">
        <f>J101</f>
        <v>15000</v>
      </c>
      <c r="K100" s="141">
        <f t="shared" si="23"/>
        <v>0</v>
      </c>
      <c r="L100" s="141">
        <f t="shared" si="23"/>
        <v>0</v>
      </c>
      <c r="M100" s="141">
        <f t="shared" si="23"/>
        <v>0</v>
      </c>
      <c r="N100" s="141">
        <f t="shared" si="23"/>
        <v>0</v>
      </c>
      <c r="O100" s="141">
        <f>O101</f>
        <v>6200</v>
      </c>
      <c r="P100" s="141">
        <f>P101</f>
        <v>0</v>
      </c>
      <c r="Q100" s="141">
        <f>Q101</f>
        <v>0</v>
      </c>
      <c r="R100" s="141">
        <f>R101</f>
        <v>0</v>
      </c>
      <c r="S100" s="280">
        <v>15000</v>
      </c>
    </row>
    <row r="101" spans="1:19" s="41" customFormat="1" ht="0.75" customHeight="1" hidden="1">
      <c r="A101" s="143">
        <v>3111</v>
      </c>
      <c r="B101" s="144" t="s">
        <v>6</v>
      </c>
      <c r="C101" s="145">
        <f>SUM(D101:R101)</f>
        <v>239500</v>
      </c>
      <c r="D101" s="145"/>
      <c r="E101" s="145">
        <v>81800</v>
      </c>
      <c r="F101" s="145">
        <v>85000</v>
      </c>
      <c r="G101" s="145">
        <v>51500</v>
      </c>
      <c r="H101" s="145"/>
      <c r="I101" s="145"/>
      <c r="J101" s="145">
        <v>15000</v>
      </c>
      <c r="K101" s="145"/>
      <c r="L101" s="145"/>
      <c r="M101" s="145"/>
      <c r="N101" s="145"/>
      <c r="O101" s="145">
        <v>6200</v>
      </c>
      <c r="P101" s="145"/>
      <c r="Q101" s="145">
        <v>0</v>
      </c>
      <c r="R101" s="145"/>
      <c r="S101" s="281"/>
    </row>
    <row r="102" spans="1:19" s="41" customFormat="1" ht="18.75" customHeight="1">
      <c r="A102" s="138">
        <v>312</v>
      </c>
      <c r="B102" s="139" t="s">
        <v>7</v>
      </c>
      <c r="C102" s="141">
        <f>D102+E102+F102+G102+H102+I102+J102+O102+P102+Q102+R102</f>
        <v>11800</v>
      </c>
      <c r="D102" s="147">
        <f aca="true" t="shared" si="24" ref="D102:J102">SUM(D103)</f>
        <v>0</v>
      </c>
      <c r="E102" s="147">
        <f t="shared" si="24"/>
        <v>2500</v>
      </c>
      <c r="F102" s="147">
        <f t="shared" si="24"/>
        <v>2800</v>
      </c>
      <c r="G102" s="147">
        <f t="shared" si="24"/>
        <v>3500</v>
      </c>
      <c r="H102" s="147">
        <f t="shared" si="24"/>
        <v>0</v>
      </c>
      <c r="I102" s="147">
        <f t="shared" si="24"/>
        <v>0</v>
      </c>
      <c r="J102" s="147">
        <f t="shared" si="24"/>
        <v>0</v>
      </c>
      <c r="K102" s="145"/>
      <c r="L102" s="145"/>
      <c r="M102" s="145"/>
      <c r="N102" s="145"/>
      <c r="O102" s="147">
        <f>SUM(O103)</f>
        <v>3000</v>
      </c>
      <c r="P102" s="147">
        <f>SUM(P103)</f>
        <v>0</v>
      </c>
      <c r="Q102" s="147">
        <f>SUM(Q103)</f>
        <v>0</v>
      </c>
      <c r="R102" s="147">
        <f>SUM(R103)</f>
        <v>0</v>
      </c>
      <c r="S102" s="281"/>
    </row>
    <row r="103" spans="1:19" s="41" customFormat="1" ht="19.5" customHeight="1" hidden="1">
      <c r="A103" s="143">
        <v>3121</v>
      </c>
      <c r="B103" s="144" t="s">
        <v>7</v>
      </c>
      <c r="C103" s="145">
        <f>SUM(D103:R103)</f>
        <v>11800</v>
      </c>
      <c r="D103" s="145"/>
      <c r="E103" s="145">
        <v>2500</v>
      </c>
      <c r="F103" s="145">
        <v>2800</v>
      </c>
      <c r="G103" s="145">
        <v>3500</v>
      </c>
      <c r="H103" s="145"/>
      <c r="I103" s="145"/>
      <c r="J103" s="145"/>
      <c r="K103" s="145"/>
      <c r="L103" s="145"/>
      <c r="M103" s="145"/>
      <c r="N103" s="145"/>
      <c r="O103" s="145">
        <v>3000</v>
      </c>
      <c r="P103" s="145"/>
      <c r="Q103" s="145"/>
      <c r="R103" s="145"/>
      <c r="S103" s="281"/>
    </row>
    <row r="104" spans="1:19" s="38" customFormat="1" ht="18.75" customHeight="1">
      <c r="A104" s="148">
        <v>313</v>
      </c>
      <c r="B104" s="149" t="s">
        <v>38</v>
      </c>
      <c r="C104" s="141">
        <f>D104+E104+F104+G104+H104+I104+J104+O104+P104+Q104+R104</f>
        <v>43700</v>
      </c>
      <c r="D104" s="150">
        <f>D105+D106</f>
        <v>0</v>
      </c>
      <c r="E104" s="150">
        <f aca="true" t="shared" si="25" ref="E104:N104">E105+E106</f>
        <v>13600</v>
      </c>
      <c r="F104" s="150">
        <f>F105+F106</f>
        <v>15000</v>
      </c>
      <c r="G104" s="150">
        <f>G105+G106</f>
        <v>10000</v>
      </c>
      <c r="H104" s="150">
        <f t="shared" si="25"/>
        <v>0</v>
      </c>
      <c r="I104" s="150">
        <f>I105+I106</f>
        <v>0</v>
      </c>
      <c r="J104" s="150">
        <f>J105+J106</f>
        <v>4000</v>
      </c>
      <c r="K104" s="150">
        <f t="shared" si="25"/>
        <v>0</v>
      </c>
      <c r="L104" s="150">
        <f t="shared" si="25"/>
        <v>0</v>
      </c>
      <c r="M104" s="150">
        <f t="shared" si="25"/>
        <v>0</v>
      </c>
      <c r="N104" s="150">
        <f t="shared" si="25"/>
        <v>0</v>
      </c>
      <c r="O104" s="150">
        <f>O105+O106</f>
        <v>1100</v>
      </c>
      <c r="P104" s="150">
        <f>P105+P106</f>
        <v>0</v>
      </c>
      <c r="Q104" s="150">
        <f>Q105+Q106</f>
        <v>0</v>
      </c>
      <c r="R104" s="150">
        <f>R105+R106</f>
        <v>0</v>
      </c>
      <c r="S104" s="280"/>
    </row>
    <row r="105" spans="1:19" s="41" customFormat="1" ht="19.5" customHeight="1" hidden="1">
      <c r="A105" s="143">
        <v>3132</v>
      </c>
      <c r="B105" s="144" t="s">
        <v>13</v>
      </c>
      <c r="C105" s="145">
        <f>SUM(D105:R105)</f>
        <v>43700</v>
      </c>
      <c r="D105" s="145"/>
      <c r="E105" s="145">
        <v>13600</v>
      </c>
      <c r="F105" s="145">
        <v>15000</v>
      </c>
      <c r="G105" s="145">
        <v>10000</v>
      </c>
      <c r="H105" s="145"/>
      <c r="I105" s="145"/>
      <c r="J105" s="145">
        <v>4000</v>
      </c>
      <c r="K105" s="145"/>
      <c r="L105" s="145"/>
      <c r="M105" s="145"/>
      <c r="N105" s="145"/>
      <c r="O105" s="145">
        <v>1100</v>
      </c>
      <c r="P105" s="145"/>
      <c r="Q105" s="145">
        <v>0</v>
      </c>
      <c r="R105" s="145"/>
      <c r="S105" s="281"/>
    </row>
    <row r="106" spans="1:19" ht="19.5" customHeight="1" hidden="1">
      <c r="A106" s="151">
        <v>3133</v>
      </c>
      <c r="B106" s="152" t="s">
        <v>48</v>
      </c>
      <c r="C106" s="145">
        <f>SUM(D106:R106)</f>
        <v>0</v>
      </c>
      <c r="D106" s="145"/>
      <c r="E106" s="153">
        <v>0</v>
      </c>
      <c r="F106" s="153">
        <v>0</v>
      </c>
      <c r="G106" s="153">
        <v>0</v>
      </c>
      <c r="H106" s="153"/>
      <c r="I106" s="153"/>
      <c r="J106" s="153">
        <v>0</v>
      </c>
      <c r="K106" s="145"/>
      <c r="L106" s="145"/>
      <c r="M106" s="145"/>
      <c r="N106" s="145"/>
      <c r="O106" s="153">
        <v>0</v>
      </c>
      <c r="P106" s="145"/>
      <c r="Q106" s="145">
        <v>0</v>
      </c>
      <c r="R106" s="145"/>
      <c r="S106" s="281"/>
    </row>
    <row r="107" spans="1:19" s="38" customFormat="1" ht="19.5" customHeight="1">
      <c r="A107" s="138">
        <v>32</v>
      </c>
      <c r="B107" s="154" t="s">
        <v>39</v>
      </c>
      <c r="C107" s="141">
        <f aca="true" t="shared" si="26" ref="C107:R107">C108+C113+C120+C128+C133</f>
        <v>636100</v>
      </c>
      <c r="D107" s="140">
        <f t="shared" si="26"/>
        <v>0</v>
      </c>
      <c r="E107" s="140">
        <f t="shared" si="26"/>
        <v>328100</v>
      </c>
      <c r="F107" s="140">
        <f t="shared" si="26"/>
        <v>34500</v>
      </c>
      <c r="G107" s="140">
        <f t="shared" si="26"/>
        <v>70000</v>
      </c>
      <c r="H107" s="140">
        <f t="shared" si="26"/>
        <v>20000</v>
      </c>
      <c r="I107" s="140">
        <f t="shared" si="26"/>
        <v>38000</v>
      </c>
      <c r="J107" s="140">
        <f t="shared" si="26"/>
        <v>85000</v>
      </c>
      <c r="K107" s="140">
        <f t="shared" si="26"/>
        <v>0</v>
      </c>
      <c r="L107" s="140">
        <f t="shared" si="26"/>
        <v>0</v>
      </c>
      <c r="M107" s="140">
        <f t="shared" si="26"/>
        <v>0</v>
      </c>
      <c r="N107" s="140">
        <f t="shared" si="26"/>
        <v>0</v>
      </c>
      <c r="O107" s="140">
        <f t="shared" si="26"/>
        <v>47000</v>
      </c>
      <c r="P107" s="140">
        <f t="shared" si="26"/>
        <v>5500</v>
      </c>
      <c r="Q107" s="140">
        <f t="shared" si="26"/>
        <v>0</v>
      </c>
      <c r="R107" s="140">
        <f t="shared" si="26"/>
        <v>8000</v>
      </c>
      <c r="S107" s="280"/>
    </row>
    <row r="108" spans="1:19" s="38" customFormat="1" ht="18.75" customHeight="1">
      <c r="A108" s="138">
        <v>321</v>
      </c>
      <c r="B108" s="154" t="s">
        <v>40</v>
      </c>
      <c r="C108" s="141">
        <f>D108+E108+F108+G108+H108+I108+J108+O108+P108+Q108+R108</f>
        <v>74100</v>
      </c>
      <c r="D108" s="141">
        <f aca="true" t="shared" si="27" ref="D108:Q108">D109+D110+D111+D112</f>
        <v>0</v>
      </c>
      <c r="E108" s="141">
        <f t="shared" si="27"/>
        <v>28600</v>
      </c>
      <c r="F108" s="141">
        <f t="shared" si="27"/>
        <v>9500</v>
      </c>
      <c r="G108" s="141">
        <f t="shared" si="27"/>
        <v>12500</v>
      </c>
      <c r="H108" s="141">
        <f t="shared" si="27"/>
        <v>0</v>
      </c>
      <c r="I108" s="141">
        <f t="shared" si="27"/>
        <v>6000</v>
      </c>
      <c r="J108" s="141">
        <f t="shared" si="27"/>
        <v>10000</v>
      </c>
      <c r="K108" s="141">
        <f t="shared" si="27"/>
        <v>0</v>
      </c>
      <c r="L108" s="141">
        <f t="shared" si="27"/>
        <v>0</v>
      </c>
      <c r="M108" s="141">
        <f t="shared" si="27"/>
        <v>0</v>
      </c>
      <c r="N108" s="141">
        <f t="shared" si="27"/>
        <v>0</v>
      </c>
      <c r="O108" s="141">
        <f>O109+O110+O111+O112</f>
        <v>3000</v>
      </c>
      <c r="P108" s="141">
        <f t="shared" si="27"/>
        <v>2500</v>
      </c>
      <c r="Q108" s="141">
        <f t="shared" si="27"/>
        <v>0</v>
      </c>
      <c r="R108" s="141">
        <f>R109+R110+R111+R112</f>
        <v>2000</v>
      </c>
      <c r="S108" s="280"/>
    </row>
    <row r="109" spans="1:19" s="38" customFormat="1" ht="19.5" customHeight="1" hidden="1">
      <c r="A109" s="143">
        <v>3212</v>
      </c>
      <c r="B109" s="144" t="s">
        <v>64</v>
      </c>
      <c r="C109" s="145">
        <f>SUM(D109:R109)</f>
        <v>13600</v>
      </c>
      <c r="D109" s="145"/>
      <c r="E109" s="145">
        <v>2600</v>
      </c>
      <c r="F109" s="145">
        <v>5500</v>
      </c>
      <c r="G109" s="145">
        <v>5500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5">
        <v>0</v>
      </c>
      <c r="R109" s="145"/>
      <c r="S109" s="280"/>
    </row>
    <row r="110" spans="1:19" s="41" customFormat="1" ht="19.5" customHeight="1" hidden="1">
      <c r="A110" s="143">
        <v>3211</v>
      </c>
      <c r="B110" s="155" t="s">
        <v>8</v>
      </c>
      <c r="C110" s="145">
        <f>SUM(D110:R110)</f>
        <v>44000</v>
      </c>
      <c r="D110" s="145"/>
      <c r="E110" s="153">
        <v>20000</v>
      </c>
      <c r="F110" s="153">
        <v>3000</v>
      </c>
      <c r="G110" s="153">
        <v>4000</v>
      </c>
      <c r="H110" s="153"/>
      <c r="I110" s="153">
        <v>3000</v>
      </c>
      <c r="J110" s="153">
        <v>8000</v>
      </c>
      <c r="K110" s="145"/>
      <c r="L110" s="145"/>
      <c r="M110" s="145"/>
      <c r="N110" s="145"/>
      <c r="O110" s="153">
        <v>3000</v>
      </c>
      <c r="P110" s="145">
        <v>1000</v>
      </c>
      <c r="Q110" s="145"/>
      <c r="R110" s="145">
        <v>2000</v>
      </c>
      <c r="S110" s="281"/>
    </row>
    <row r="111" spans="1:19" ht="19.5" customHeight="1" hidden="1">
      <c r="A111" s="151">
        <v>3213</v>
      </c>
      <c r="B111" s="152" t="s">
        <v>49</v>
      </c>
      <c r="C111" s="145">
        <f>SUM(D111:P111)</f>
        <v>10000</v>
      </c>
      <c r="D111" s="145"/>
      <c r="E111" s="153">
        <v>4000</v>
      </c>
      <c r="F111" s="153"/>
      <c r="G111" s="153">
        <v>1000</v>
      </c>
      <c r="H111" s="153"/>
      <c r="I111" s="153">
        <v>2000</v>
      </c>
      <c r="J111" s="153">
        <v>2000</v>
      </c>
      <c r="K111" s="145"/>
      <c r="L111" s="145"/>
      <c r="M111" s="145"/>
      <c r="N111" s="145"/>
      <c r="O111" s="153"/>
      <c r="P111" s="145">
        <v>1000</v>
      </c>
      <c r="Q111" s="145"/>
      <c r="R111" s="145"/>
      <c r="S111" s="281"/>
    </row>
    <row r="112" spans="1:19" ht="19.5" customHeight="1" hidden="1">
      <c r="A112" s="151">
        <v>3214</v>
      </c>
      <c r="B112" s="152" t="s">
        <v>99</v>
      </c>
      <c r="C112" s="145">
        <f>SUM(D112:P112)</f>
        <v>6500</v>
      </c>
      <c r="D112" s="145"/>
      <c r="E112" s="153">
        <v>2000</v>
      </c>
      <c r="F112" s="153">
        <v>1000</v>
      </c>
      <c r="G112" s="153">
        <v>2000</v>
      </c>
      <c r="H112" s="153"/>
      <c r="I112" s="153">
        <v>1000</v>
      </c>
      <c r="J112" s="153"/>
      <c r="K112" s="145"/>
      <c r="L112" s="145"/>
      <c r="M112" s="145"/>
      <c r="N112" s="145"/>
      <c r="O112" s="153"/>
      <c r="P112" s="145">
        <v>500</v>
      </c>
      <c r="Q112" s="145"/>
      <c r="R112" s="145"/>
      <c r="S112" s="281"/>
    </row>
    <row r="113" spans="1:19" s="38" customFormat="1" ht="20.25" customHeight="1">
      <c r="A113" s="138">
        <v>322</v>
      </c>
      <c r="B113" s="156" t="s">
        <v>50</v>
      </c>
      <c r="C113" s="141">
        <f>D113+E113+F113+G113+H113+I113+J113+O113+P113+Q113+R113</f>
        <v>331900</v>
      </c>
      <c r="D113" s="141">
        <f aca="true" t="shared" si="28" ref="D113:Q113">SUM(D114:D119)</f>
        <v>0</v>
      </c>
      <c r="E113" s="141">
        <f t="shared" si="28"/>
        <v>183000</v>
      </c>
      <c r="F113" s="141">
        <f t="shared" si="28"/>
        <v>25000</v>
      </c>
      <c r="G113" s="141">
        <f t="shared" si="28"/>
        <v>26000</v>
      </c>
      <c r="H113" s="141">
        <f t="shared" si="28"/>
        <v>20000</v>
      </c>
      <c r="I113" s="141">
        <f t="shared" si="28"/>
        <v>7000</v>
      </c>
      <c r="J113" s="141">
        <f t="shared" si="28"/>
        <v>25000</v>
      </c>
      <c r="K113" s="141">
        <f t="shared" si="28"/>
        <v>0</v>
      </c>
      <c r="L113" s="141">
        <f t="shared" si="28"/>
        <v>0</v>
      </c>
      <c r="M113" s="141">
        <f t="shared" si="28"/>
        <v>0</v>
      </c>
      <c r="N113" s="141">
        <f t="shared" si="28"/>
        <v>0</v>
      </c>
      <c r="O113" s="141">
        <f>SUM(O114:O119)</f>
        <v>42000</v>
      </c>
      <c r="P113" s="141">
        <f t="shared" si="28"/>
        <v>1000</v>
      </c>
      <c r="Q113" s="141">
        <f t="shared" si="28"/>
        <v>0</v>
      </c>
      <c r="R113" s="141">
        <f>SUM(R114:R119)</f>
        <v>2900</v>
      </c>
      <c r="S113" s="280">
        <f>S114+S115</f>
        <v>10000</v>
      </c>
    </row>
    <row r="114" spans="1:19" ht="19.5" customHeight="1" hidden="1">
      <c r="A114" s="151">
        <v>3221</v>
      </c>
      <c r="B114" s="152" t="s">
        <v>14</v>
      </c>
      <c r="C114" s="145">
        <f>SUM(D114:R114)</f>
        <v>92900</v>
      </c>
      <c r="D114" s="145"/>
      <c r="E114" s="153">
        <v>50000</v>
      </c>
      <c r="F114" s="145"/>
      <c r="G114" s="145">
        <v>5000</v>
      </c>
      <c r="H114" s="145">
        <v>10000</v>
      </c>
      <c r="I114" s="145">
        <v>7000</v>
      </c>
      <c r="J114" s="153">
        <v>15000</v>
      </c>
      <c r="K114" s="145"/>
      <c r="L114" s="145"/>
      <c r="M114" s="145"/>
      <c r="N114" s="145"/>
      <c r="O114" s="153">
        <v>2000</v>
      </c>
      <c r="P114" s="145">
        <v>1000</v>
      </c>
      <c r="Q114" s="145"/>
      <c r="R114" s="145">
        <v>2900</v>
      </c>
      <c r="S114" s="281">
        <v>5000</v>
      </c>
    </row>
    <row r="115" spans="1:19" ht="19.5" customHeight="1" hidden="1">
      <c r="A115" s="151">
        <v>3222</v>
      </c>
      <c r="B115" s="152" t="s">
        <v>26</v>
      </c>
      <c r="C115" s="145">
        <f>SUM(D115:P115)</f>
        <v>170000</v>
      </c>
      <c r="D115" s="145"/>
      <c r="E115" s="153">
        <v>80000</v>
      </c>
      <c r="F115" s="145">
        <v>25000</v>
      </c>
      <c r="G115" s="145">
        <v>15000</v>
      </c>
      <c r="H115" s="145"/>
      <c r="I115" s="145">
        <v>0</v>
      </c>
      <c r="J115" s="153">
        <v>10000</v>
      </c>
      <c r="K115" s="145"/>
      <c r="L115" s="145"/>
      <c r="M115" s="145"/>
      <c r="N115" s="145"/>
      <c r="O115" s="153">
        <v>40000</v>
      </c>
      <c r="P115" s="145"/>
      <c r="Q115" s="145">
        <v>0</v>
      </c>
      <c r="R115" s="145"/>
      <c r="S115" s="281">
        <v>5000</v>
      </c>
    </row>
    <row r="116" spans="1:19" ht="19.5" customHeight="1" hidden="1">
      <c r="A116" s="151">
        <v>3223</v>
      </c>
      <c r="B116" s="152" t="s">
        <v>9</v>
      </c>
      <c r="C116" s="145">
        <f>SUM(D116:P116)</f>
        <v>30000</v>
      </c>
      <c r="D116" s="145"/>
      <c r="E116" s="153">
        <v>25000</v>
      </c>
      <c r="F116" s="145">
        <v>0</v>
      </c>
      <c r="G116" s="145">
        <v>5000</v>
      </c>
      <c r="H116" s="145"/>
      <c r="I116" s="145"/>
      <c r="J116" s="153"/>
      <c r="K116" s="145"/>
      <c r="L116" s="145"/>
      <c r="M116" s="145"/>
      <c r="N116" s="145"/>
      <c r="O116" s="153"/>
      <c r="P116" s="145"/>
      <c r="Q116" s="145"/>
      <c r="R116" s="145"/>
      <c r="S116" s="281"/>
    </row>
    <row r="117" spans="1:19" ht="19.5" customHeight="1" hidden="1">
      <c r="A117" s="151">
        <v>3224</v>
      </c>
      <c r="B117" s="152" t="s">
        <v>51</v>
      </c>
      <c r="C117" s="145">
        <f>SUM(D117:P117)</f>
        <v>8000</v>
      </c>
      <c r="D117" s="145"/>
      <c r="E117" s="153">
        <v>8000</v>
      </c>
      <c r="F117" s="145"/>
      <c r="G117" s="145"/>
      <c r="H117" s="145"/>
      <c r="I117" s="145"/>
      <c r="J117" s="153"/>
      <c r="K117" s="145"/>
      <c r="L117" s="145"/>
      <c r="M117" s="145"/>
      <c r="N117" s="145"/>
      <c r="O117" s="153"/>
      <c r="P117" s="145"/>
      <c r="Q117" s="145"/>
      <c r="R117" s="145"/>
      <c r="S117" s="281"/>
    </row>
    <row r="118" spans="1:19" s="41" customFormat="1" ht="19.5" customHeight="1" hidden="1">
      <c r="A118" s="143">
        <v>3225</v>
      </c>
      <c r="B118" s="144" t="s">
        <v>15</v>
      </c>
      <c r="C118" s="145">
        <f>SUM(D118:P118)</f>
        <v>20000</v>
      </c>
      <c r="D118" s="145"/>
      <c r="E118" s="153">
        <v>10000</v>
      </c>
      <c r="F118" s="145"/>
      <c r="G118" s="145"/>
      <c r="H118" s="153">
        <v>10000</v>
      </c>
      <c r="I118" s="153"/>
      <c r="J118" s="146"/>
      <c r="K118" s="145"/>
      <c r="L118" s="145"/>
      <c r="M118" s="145"/>
      <c r="N118" s="145"/>
      <c r="O118" s="146"/>
      <c r="P118" s="145">
        <v>0</v>
      </c>
      <c r="Q118" s="145"/>
      <c r="R118" s="145"/>
      <c r="S118" s="281"/>
    </row>
    <row r="119" spans="1:19" s="41" customFormat="1" ht="19.5" customHeight="1" hidden="1">
      <c r="A119" s="157">
        <v>3227</v>
      </c>
      <c r="B119" s="158" t="s">
        <v>34</v>
      </c>
      <c r="C119" s="145">
        <f>SUM(D119:P119)</f>
        <v>11000</v>
      </c>
      <c r="D119" s="159"/>
      <c r="E119" s="159">
        <v>10000</v>
      </c>
      <c r="F119" s="159"/>
      <c r="G119" s="159">
        <v>1000</v>
      </c>
      <c r="H119" s="159"/>
      <c r="I119" s="159"/>
      <c r="J119" s="159"/>
      <c r="K119" s="159"/>
      <c r="L119" s="159"/>
      <c r="M119" s="159"/>
      <c r="N119" s="159"/>
      <c r="O119" s="159"/>
      <c r="P119" s="145"/>
      <c r="Q119" s="145"/>
      <c r="R119" s="159"/>
      <c r="S119" s="281"/>
    </row>
    <row r="120" spans="1:19" ht="17.25" customHeight="1">
      <c r="A120" s="160">
        <v>323</v>
      </c>
      <c r="B120" s="161" t="s">
        <v>43</v>
      </c>
      <c r="C120" s="141">
        <f>D120+E120+F120+G120+H120+I120+J120+O120+P120+Q120+R120</f>
        <v>184100</v>
      </c>
      <c r="D120" s="142">
        <f>D121+D122+D123+D124+D125+D126+D127</f>
        <v>0</v>
      </c>
      <c r="E120" s="142">
        <f>E121+E122+E123+E124+E125+E126+E127</f>
        <v>89000</v>
      </c>
      <c r="F120" s="141">
        <f aca="true" t="shared" si="29" ref="F120:Q120">SUM(F121:F127)</f>
        <v>0</v>
      </c>
      <c r="G120" s="141">
        <f t="shared" si="29"/>
        <v>30000</v>
      </c>
      <c r="H120" s="141">
        <f t="shared" si="29"/>
        <v>0</v>
      </c>
      <c r="I120" s="141">
        <f t="shared" si="29"/>
        <v>18000</v>
      </c>
      <c r="J120" s="142">
        <f>J121+J122+J123+J124+J125+J126+J127</f>
        <v>40000</v>
      </c>
      <c r="K120" s="141">
        <f t="shared" si="29"/>
        <v>0</v>
      </c>
      <c r="L120" s="141">
        <f t="shared" si="29"/>
        <v>0</v>
      </c>
      <c r="M120" s="141">
        <f t="shared" si="29"/>
        <v>0</v>
      </c>
      <c r="N120" s="141">
        <f t="shared" si="29"/>
        <v>0</v>
      </c>
      <c r="O120" s="141">
        <f>SUM(O121:O127)</f>
        <v>2000</v>
      </c>
      <c r="P120" s="142">
        <f>P121+P122+P123+P124+P125+P126+P127</f>
        <v>2000</v>
      </c>
      <c r="Q120" s="141">
        <f t="shared" si="29"/>
        <v>0</v>
      </c>
      <c r="R120" s="142">
        <f>R121+R122+R123+R124+R125+R126+R127</f>
        <v>3100</v>
      </c>
      <c r="S120" s="281"/>
    </row>
    <row r="121" spans="1:19" ht="19.5" customHeight="1" hidden="1">
      <c r="A121" s="151">
        <v>3231</v>
      </c>
      <c r="B121" s="152" t="s">
        <v>52</v>
      </c>
      <c r="C121" s="145">
        <f aca="true" t="shared" si="30" ref="C121:C126">SUM(D121:P121)</f>
        <v>31000</v>
      </c>
      <c r="D121" s="145"/>
      <c r="E121" s="153">
        <v>20000</v>
      </c>
      <c r="F121" s="153"/>
      <c r="G121" s="153"/>
      <c r="H121" s="153"/>
      <c r="I121" s="153"/>
      <c r="J121" s="153">
        <v>10000</v>
      </c>
      <c r="K121" s="145"/>
      <c r="L121" s="145"/>
      <c r="M121" s="145"/>
      <c r="N121" s="145"/>
      <c r="O121" s="153"/>
      <c r="P121" s="145">
        <v>1000</v>
      </c>
      <c r="Q121" s="145"/>
      <c r="R121" s="145"/>
      <c r="S121" s="281"/>
    </row>
    <row r="122" spans="1:19" ht="19.5" customHeight="1" hidden="1">
      <c r="A122" s="151">
        <v>3232</v>
      </c>
      <c r="B122" s="162" t="s">
        <v>16</v>
      </c>
      <c r="C122" s="145">
        <f t="shared" si="30"/>
        <v>50000</v>
      </c>
      <c r="D122" s="145"/>
      <c r="E122" s="153">
        <v>25000</v>
      </c>
      <c r="F122" s="153"/>
      <c r="G122" s="153">
        <v>10000</v>
      </c>
      <c r="H122" s="153"/>
      <c r="I122" s="153">
        <v>5000</v>
      </c>
      <c r="J122" s="153">
        <v>10000</v>
      </c>
      <c r="K122" s="145"/>
      <c r="L122" s="145"/>
      <c r="M122" s="145"/>
      <c r="N122" s="145"/>
      <c r="O122" s="153"/>
      <c r="P122" s="145"/>
      <c r="Q122" s="145"/>
      <c r="R122" s="145"/>
      <c r="S122" s="281"/>
    </row>
    <row r="123" spans="1:19" ht="19.5" customHeight="1" hidden="1">
      <c r="A123" s="151">
        <v>3233</v>
      </c>
      <c r="B123" s="162" t="s">
        <v>17</v>
      </c>
      <c r="C123" s="145">
        <f t="shared" si="30"/>
        <v>1000</v>
      </c>
      <c r="D123" s="145"/>
      <c r="E123" s="153">
        <v>1000</v>
      </c>
      <c r="F123" s="153"/>
      <c r="G123" s="153"/>
      <c r="H123" s="153"/>
      <c r="I123" s="153"/>
      <c r="J123" s="153"/>
      <c r="K123" s="145"/>
      <c r="L123" s="145"/>
      <c r="M123" s="145"/>
      <c r="N123" s="145"/>
      <c r="O123" s="153"/>
      <c r="P123" s="145"/>
      <c r="Q123" s="145"/>
      <c r="R123" s="145"/>
      <c r="S123" s="281"/>
    </row>
    <row r="124" spans="1:19" ht="19.5" customHeight="1" hidden="1">
      <c r="A124" s="151">
        <v>3236</v>
      </c>
      <c r="B124" s="152" t="s">
        <v>96</v>
      </c>
      <c r="C124" s="145">
        <f t="shared" si="30"/>
        <v>9000</v>
      </c>
      <c r="D124" s="145"/>
      <c r="E124" s="153">
        <v>8000</v>
      </c>
      <c r="F124" s="153"/>
      <c r="G124" s="153"/>
      <c r="H124" s="153"/>
      <c r="I124" s="153">
        <v>1000</v>
      </c>
      <c r="J124" s="153"/>
      <c r="K124" s="145"/>
      <c r="L124" s="145"/>
      <c r="M124" s="145"/>
      <c r="N124" s="145"/>
      <c r="O124" s="153"/>
      <c r="P124" s="145"/>
      <c r="Q124" s="145"/>
      <c r="R124" s="145"/>
      <c r="S124" s="281"/>
    </row>
    <row r="125" spans="1:19" ht="19.5" customHeight="1" hidden="1">
      <c r="A125" s="151">
        <v>3237</v>
      </c>
      <c r="B125" s="152" t="s">
        <v>18</v>
      </c>
      <c r="C125" s="145">
        <f t="shared" si="30"/>
        <v>28000</v>
      </c>
      <c r="D125" s="145"/>
      <c r="E125" s="153">
        <v>8000</v>
      </c>
      <c r="F125" s="153"/>
      <c r="G125" s="153">
        <v>5000</v>
      </c>
      <c r="H125" s="153"/>
      <c r="I125" s="153">
        <v>3000</v>
      </c>
      <c r="J125" s="153">
        <v>10000</v>
      </c>
      <c r="K125" s="145"/>
      <c r="L125" s="145"/>
      <c r="M125" s="145"/>
      <c r="N125" s="145"/>
      <c r="O125" s="153">
        <v>2000</v>
      </c>
      <c r="P125" s="145"/>
      <c r="Q125" s="145"/>
      <c r="R125" s="145">
        <v>0</v>
      </c>
      <c r="S125" s="281"/>
    </row>
    <row r="126" spans="1:19" s="41" customFormat="1" ht="19.5" customHeight="1" hidden="1">
      <c r="A126" s="143">
        <v>3238</v>
      </c>
      <c r="B126" s="144" t="s">
        <v>19</v>
      </c>
      <c r="C126" s="145">
        <f t="shared" si="30"/>
        <v>9000</v>
      </c>
      <c r="D126" s="145">
        <v>0</v>
      </c>
      <c r="E126" s="145">
        <v>7000</v>
      </c>
      <c r="F126" s="145"/>
      <c r="G126" s="145"/>
      <c r="H126" s="145"/>
      <c r="I126" s="145">
        <v>2000</v>
      </c>
      <c r="J126" s="145"/>
      <c r="K126" s="145"/>
      <c r="L126" s="145"/>
      <c r="M126" s="145"/>
      <c r="N126" s="145"/>
      <c r="O126" s="145"/>
      <c r="P126" s="145"/>
      <c r="Q126" s="145"/>
      <c r="R126" s="145">
        <v>0</v>
      </c>
      <c r="S126" s="281"/>
    </row>
    <row r="127" spans="1:19" ht="19.5" customHeight="1" hidden="1">
      <c r="A127" s="151">
        <v>3239</v>
      </c>
      <c r="B127" s="152" t="s">
        <v>20</v>
      </c>
      <c r="C127" s="145">
        <f>SUM(D127:R127)</f>
        <v>56100</v>
      </c>
      <c r="D127" s="145"/>
      <c r="E127" s="153">
        <v>20000</v>
      </c>
      <c r="F127" s="145"/>
      <c r="G127" s="145">
        <v>15000</v>
      </c>
      <c r="H127" s="145"/>
      <c r="I127" s="145">
        <v>7000</v>
      </c>
      <c r="J127" s="153">
        <v>10000</v>
      </c>
      <c r="K127" s="145"/>
      <c r="L127" s="145"/>
      <c r="M127" s="145"/>
      <c r="N127" s="145"/>
      <c r="O127" s="153"/>
      <c r="P127" s="145">
        <v>1000</v>
      </c>
      <c r="Q127" s="145"/>
      <c r="R127" s="145">
        <v>3100</v>
      </c>
      <c r="S127" s="281"/>
    </row>
    <row r="128" spans="1:19" s="38" customFormat="1" ht="19.5" customHeight="1">
      <c r="A128" s="138">
        <v>324</v>
      </c>
      <c r="B128" s="139" t="s">
        <v>54</v>
      </c>
      <c r="C128" s="141">
        <f>D128+E128+F128+G128+H128+I128+J128+O128+P128+Q128</f>
        <v>5000</v>
      </c>
      <c r="D128" s="141">
        <f aca="true" t="shared" si="31" ref="D128:R128">D129</f>
        <v>0</v>
      </c>
      <c r="E128" s="141">
        <f t="shared" si="31"/>
        <v>0</v>
      </c>
      <c r="F128" s="141">
        <f t="shared" si="31"/>
        <v>0</v>
      </c>
      <c r="G128" s="141">
        <f t="shared" si="31"/>
        <v>0</v>
      </c>
      <c r="H128" s="141">
        <f t="shared" si="31"/>
        <v>0</v>
      </c>
      <c r="I128" s="141">
        <f t="shared" si="31"/>
        <v>0</v>
      </c>
      <c r="J128" s="141">
        <f t="shared" si="31"/>
        <v>5000</v>
      </c>
      <c r="K128" s="141">
        <f t="shared" si="31"/>
        <v>0</v>
      </c>
      <c r="L128" s="141">
        <f t="shared" si="31"/>
        <v>0</v>
      </c>
      <c r="M128" s="141">
        <f t="shared" si="31"/>
        <v>0</v>
      </c>
      <c r="N128" s="141">
        <f t="shared" si="31"/>
        <v>0</v>
      </c>
      <c r="O128" s="141">
        <f t="shared" si="31"/>
        <v>0</v>
      </c>
      <c r="P128" s="141">
        <f t="shared" si="31"/>
        <v>0</v>
      </c>
      <c r="Q128" s="141">
        <f t="shared" si="31"/>
        <v>0</v>
      </c>
      <c r="R128" s="141">
        <f t="shared" si="31"/>
        <v>0</v>
      </c>
      <c r="S128" s="280"/>
    </row>
    <row r="129" spans="1:19" ht="0.75" customHeight="1" hidden="1">
      <c r="A129" s="151">
        <v>3241</v>
      </c>
      <c r="B129" s="152" t="s">
        <v>55</v>
      </c>
      <c r="C129" s="145">
        <f>SUM(D129:Q129)</f>
        <v>5000</v>
      </c>
      <c r="D129" s="145"/>
      <c r="E129" s="153"/>
      <c r="F129" s="145"/>
      <c r="G129" s="145"/>
      <c r="H129" s="145"/>
      <c r="I129" s="145"/>
      <c r="J129" s="153">
        <v>5000</v>
      </c>
      <c r="K129" s="145"/>
      <c r="L129" s="145"/>
      <c r="M129" s="145"/>
      <c r="N129" s="145"/>
      <c r="O129" s="153"/>
      <c r="P129" s="145"/>
      <c r="Q129" s="145">
        <v>0</v>
      </c>
      <c r="R129" s="145"/>
      <c r="S129" s="281"/>
    </row>
    <row r="130" spans="1:19" ht="19.5" customHeight="1">
      <c r="A130" s="138">
        <v>3431</v>
      </c>
      <c r="B130" s="139" t="s">
        <v>216</v>
      </c>
      <c r="C130" s="141">
        <f>SUM(D130:Q130)</f>
        <v>200</v>
      </c>
      <c r="D130" s="145"/>
      <c r="E130" s="140">
        <v>200</v>
      </c>
      <c r="F130" s="145"/>
      <c r="G130" s="145"/>
      <c r="H130" s="145"/>
      <c r="I130" s="145"/>
      <c r="J130" s="153"/>
      <c r="K130" s="145"/>
      <c r="L130" s="145"/>
      <c r="M130" s="145"/>
      <c r="N130" s="145"/>
      <c r="O130" s="153"/>
      <c r="P130" s="145"/>
      <c r="Q130" s="145"/>
      <c r="R130" s="145"/>
      <c r="S130" s="281"/>
    </row>
    <row r="131" spans="1:19" ht="30" customHeight="1">
      <c r="A131" s="228">
        <v>372</v>
      </c>
      <c r="B131" s="156" t="s">
        <v>177</v>
      </c>
      <c r="C131" s="141">
        <f>SUM(D131:R131)</f>
        <v>200000</v>
      </c>
      <c r="D131" s="145"/>
      <c r="E131" s="153"/>
      <c r="F131" s="145"/>
      <c r="G131" s="145"/>
      <c r="H131" s="145"/>
      <c r="I131" s="145"/>
      <c r="J131" s="153"/>
      <c r="K131" s="145"/>
      <c r="L131" s="145"/>
      <c r="M131" s="145"/>
      <c r="N131" s="145"/>
      <c r="O131" s="140">
        <f>O132</f>
        <v>200000</v>
      </c>
      <c r="P131" s="145"/>
      <c r="Q131" s="145"/>
      <c r="R131" s="145"/>
      <c r="S131" s="281"/>
    </row>
    <row r="132" spans="1:19" ht="18.75" customHeight="1" hidden="1">
      <c r="A132" s="229">
        <v>3722</v>
      </c>
      <c r="B132" s="278" t="s">
        <v>178</v>
      </c>
      <c r="C132" s="145">
        <f>SUM(D132:R132)</f>
        <v>200000</v>
      </c>
      <c r="D132" s="145"/>
      <c r="E132" s="153"/>
      <c r="F132" s="145"/>
      <c r="G132" s="145"/>
      <c r="H132" s="145"/>
      <c r="I132" s="145"/>
      <c r="J132" s="153"/>
      <c r="K132" s="145"/>
      <c r="L132" s="145"/>
      <c r="M132" s="145"/>
      <c r="N132" s="145"/>
      <c r="O132" s="153">
        <v>200000</v>
      </c>
      <c r="P132" s="145"/>
      <c r="Q132" s="145"/>
      <c r="R132" s="145"/>
      <c r="S132" s="281"/>
    </row>
    <row r="133" spans="1:19" s="38" customFormat="1" ht="18" customHeight="1">
      <c r="A133" s="138">
        <v>329</v>
      </c>
      <c r="B133" s="139" t="s">
        <v>46</v>
      </c>
      <c r="C133" s="141">
        <f>D133+E133+F133+G133+H133+I133+J133+O133+P133+Q133</f>
        <v>41000</v>
      </c>
      <c r="D133" s="141">
        <f aca="true" t="shared" si="32" ref="D133:Q133">D134+D135+D136+D137+D138</f>
        <v>0</v>
      </c>
      <c r="E133" s="141">
        <f t="shared" si="32"/>
        <v>27500</v>
      </c>
      <c r="F133" s="141">
        <f t="shared" si="32"/>
        <v>0</v>
      </c>
      <c r="G133" s="141">
        <f t="shared" si="32"/>
        <v>1500</v>
      </c>
      <c r="H133" s="141">
        <f t="shared" si="32"/>
        <v>0</v>
      </c>
      <c r="I133" s="141">
        <f>I134+I135+I136+I137+I138</f>
        <v>7000</v>
      </c>
      <c r="J133" s="141">
        <f t="shared" si="32"/>
        <v>5000</v>
      </c>
      <c r="K133" s="141">
        <f t="shared" si="32"/>
        <v>0</v>
      </c>
      <c r="L133" s="141">
        <f t="shared" si="32"/>
        <v>0</v>
      </c>
      <c r="M133" s="141">
        <f t="shared" si="32"/>
        <v>0</v>
      </c>
      <c r="N133" s="141">
        <f t="shared" si="32"/>
        <v>0</v>
      </c>
      <c r="O133" s="141">
        <f>O134+O135+O136+O137+O138</f>
        <v>0</v>
      </c>
      <c r="P133" s="141">
        <f t="shared" si="32"/>
        <v>0</v>
      </c>
      <c r="Q133" s="141">
        <f t="shared" si="32"/>
        <v>0</v>
      </c>
      <c r="R133" s="141">
        <f>R134+R135+R136+R137+R138</f>
        <v>0</v>
      </c>
      <c r="S133" s="280"/>
    </row>
    <row r="134" spans="1:19" s="38" customFormat="1" ht="19.5" customHeight="1" hidden="1">
      <c r="A134" s="143">
        <v>3291</v>
      </c>
      <c r="B134" s="144" t="s">
        <v>100</v>
      </c>
      <c r="C134" s="145">
        <f>SUM(D134:P134)</f>
        <v>4000</v>
      </c>
      <c r="D134" s="141"/>
      <c r="E134" s="145">
        <v>1500</v>
      </c>
      <c r="F134" s="141"/>
      <c r="G134" s="145">
        <v>1500</v>
      </c>
      <c r="H134" s="141"/>
      <c r="I134" s="145">
        <v>1000</v>
      </c>
      <c r="J134" s="141"/>
      <c r="K134" s="141"/>
      <c r="L134" s="141"/>
      <c r="M134" s="141"/>
      <c r="N134" s="141"/>
      <c r="O134" s="141"/>
      <c r="P134" s="141"/>
      <c r="Q134" s="141"/>
      <c r="R134" s="141"/>
      <c r="S134" s="280"/>
    </row>
    <row r="135" spans="1:19" s="41" customFormat="1" ht="19.5" customHeight="1" hidden="1">
      <c r="A135" s="143">
        <v>3292</v>
      </c>
      <c r="B135" s="144" t="s">
        <v>21</v>
      </c>
      <c r="C135" s="145">
        <f>SUM(D135:P135)</f>
        <v>15000</v>
      </c>
      <c r="D135" s="145">
        <v>0</v>
      </c>
      <c r="E135" s="153">
        <v>15000</v>
      </c>
      <c r="F135" s="145"/>
      <c r="G135" s="145"/>
      <c r="H135" s="145"/>
      <c r="I135" s="145"/>
      <c r="J135" s="153"/>
      <c r="K135" s="145"/>
      <c r="L135" s="145"/>
      <c r="M135" s="145"/>
      <c r="N135" s="145"/>
      <c r="O135" s="153"/>
      <c r="P135" s="145"/>
      <c r="Q135" s="145">
        <f>P135*103.1%</f>
        <v>0</v>
      </c>
      <c r="R135" s="145">
        <v>0</v>
      </c>
      <c r="S135" s="281"/>
    </row>
    <row r="136" spans="1:19" s="41" customFormat="1" ht="19.5" customHeight="1" hidden="1">
      <c r="A136" s="157">
        <v>3293</v>
      </c>
      <c r="B136" s="158" t="s">
        <v>22</v>
      </c>
      <c r="C136" s="145">
        <f>SUM(D136:P136)</f>
        <v>1000</v>
      </c>
      <c r="D136" s="159"/>
      <c r="E136" s="159">
        <v>0</v>
      </c>
      <c r="F136" s="159"/>
      <c r="G136" s="159"/>
      <c r="H136" s="159"/>
      <c r="I136" s="159">
        <v>1000</v>
      </c>
      <c r="J136" s="159"/>
      <c r="K136" s="159"/>
      <c r="L136" s="159"/>
      <c r="M136" s="159"/>
      <c r="N136" s="159"/>
      <c r="O136" s="159"/>
      <c r="P136" s="145"/>
      <c r="Q136" s="145"/>
      <c r="R136" s="159"/>
      <c r="S136" s="281"/>
    </row>
    <row r="137" spans="1:19" s="41" customFormat="1" ht="19.5" customHeight="1" hidden="1">
      <c r="A137" s="157">
        <v>3294</v>
      </c>
      <c r="B137" s="158" t="s">
        <v>31</v>
      </c>
      <c r="C137" s="145">
        <f>SUM(D137:P137)</f>
        <v>4000</v>
      </c>
      <c r="D137" s="159"/>
      <c r="E137" s="159">
        <v>2000</v>
      </c>
      <c r="F137" s="159"/>
      <c r="G137" s="159"/>
      <c r="H137" s="159"/>
      <c r="I137" s="159">
        <v>2000</v>
      </c>
      <c r="J137" s="159"/>
      <c r="K137" s="159"/>
      <c r="L137" s="159"/>
      <c r="M137" s="159"/>
      <c r="N137" s="159"/>
      <c r="O137" s="159"/>
      <c r="P137" s="145"/>
      <c r="Q137" s="145"/>
      <c r="R137" s="159"/>
      <c r="S137" s="281"/>
    </row>
    <row r="138" spans="1:19" ht="19.5" customHeight="1" hidden="1">
      <c r="A138" s="151">
        <v>3299</v>
      </c>
      <c r="B138" s="162" t="s">
        <v>12</v>
      </c>
      <c r="C138" s="145">
        <f>SUM(D138:P138)</f>
        <v>17000</v>
      </c>
      <c r="D138" s="145"/>
      <c r="E138" s="153">
        <v>9000</v>
      </c>
      <c r="F138" s="153"/>
      <c r="G138" s="153"/>
      <c r="H138" s="153"/>
      <c r="I138" s="153">
        <v>3000</v>
      </c>
      <c r="J138" s="153">
        <v>5000</v>
      </c>
      <c r="K138" s="145"/>
      <c r="L138" s="145"/>
      <c r="M138" s="145"/>
      <c r="N138" s="145"/>
      <c r="O138" s="153"/>
      <c r="P138" s="145"/>
      <c r="Q138" s="145"/>
      <c r="R138" s="145"/>
      <c r="S138" s="281"/>
    </row>
    <row r="139" spans="1:19" s="38" customFormat="1" ht="19.5" customHeight="1">
      <c r="A139" s="138">
        <v>42</v>
      </c>
      <c r="B139" s="139" t="s">
        <v>56</v>
      </c>
      <c r="C139" s="141">
        <f>C140</f>
        <v>310000</v>
      </c>
      <c r="D139" s="141">
        <f>D140</f>
        <v>0</v>
      </c>
      <c r="E139" s="141">
        <f aca="true" t="shared" si="33" ref="E139:N139">E140</f>
        <v>66000</v>
      </c>
      <c r="F139" s="141">
        <f>F140</f>
        <v>0</v>
      </c>
      <c r="G139" s="141">
        <f>G140</f>
        <v>0</v>
      </c>
      <c r="H139" s="141">
        <f t="shared" si="33"/>
        <v>25000</v>
      </c>
      <c r="I139" s="141">
        <f t="shared" si="33"/>
        <v>0</v>
      </c>
      <c r="J139" s="141">
        <f>J140</f>
        <v>50000</v>
      </c>
      <c r="K139" s="141">
        <f t="shared" si="33"/>
        <v>0</v>
      </c>
      <c r="L139" s="141">
        <f t="shared" si="33"/>
        <v>0</v>
      </c>
      <c r="M139" s="141">
        <f t="shared" si="33"/>
        <v>0</v>
      </c>
      <c r="N139" s="141">
        <f t="shared" si="33"/>
        <v>0</v>
      </c>
      <c r="O139" s="141">
        <f>O140</f>
        <v>124000</v>
      </c>
      <c r="P139" s="141">
        <f>P140</f>
        <v>0</v>
      </c>
      <c r="Q139" s="141">
        <f>Q140</f>
        <v>45000</v>
      </c>
      <c r="R139" s="141">
        <f>R140</f>
        <v>0</v>
      </c>
      <c r="S139" s="280"/>
    </row>
    <row r="140" spans="1:19" s="38" customFormat="1" ht="16.5" customHeight="1">
      <c r="A140" s="138">
        <v>422</v>
      </c>
      <c r="B140" s="139" t="s">
        <v>57</v>
      </c>
      <c r="C140" s="141">
        <f>D140+E140+F140+G140+H140+I140+J140+O140+P140+Q140</f>
        <v>310000</v>
      </c>
      <c r="D140" s="141">
        <f aca="true" t="shared" si="34" ref="D140:R140">D141+D142+D143+D144</f>
        <v>0</v>
      </c>
      <c r="E140" s="141">
        <f t="shared" si="34"/>
        <v>66000</v>
      </c>
      <c r="F140" s="141">
        <f t="shared" si="34"/>
        <v>0</v>
      </c>
      <c r="G140" s="141">
        <f t="shared" si="34"/>
        <v>0</v>
      </c>
      <c r="H140" s="141">
        <f t="shared" si="34"/>
        <v>25000</v>
      </c>
      <c r="I140" s="141">
        <f t="shared" si="34"/>
        <v>0</v>
      </c>
      <c r="J140" s="141">
        <f t="shared" si="34"/>
        <v>50000</v>
      </c>
      <c r="K140" s="141">
        <f t="shared" si="34"/>
        <v>0</v>
      </c>
      <c r="L140" s="141">
        <f t="shared" si="34"/>
        <v>0</v>
      </c>
      <c r="M140" s="141">
        <f t="shared" si="34"/>
        <v>0</v>
      </c>
      <c r="N140" s="141">
        <f t="shared" si="34"/>
        <v>0</v>
      </c>
      <c r="O140" s="141">
        <f t="shared" si="34"/>
        <v>124000</v>
      </c>
      <c r="P140" s="141">
        <f t="shared" si="34"/>
        <v>0</v>
      </c>
      <c r="Q140" s="141">
        <f t="shared" si="34"/>
        <v>45000</v>
      </c>
      <c r="R140" s="141">
        <f t="shared" si="34"/>
        <v>0</v>
      </c>
      <c r="S140" s="280"/>
    </row>
    <row r="141" spans="1:19" ht="19.5" customHeight="1" hidden="1">
      <c r="A141" s="151">
        <v>4221</v>
      </c>
      <c r="B141" s="152" t="s">
        <v>23</v>
      </c>
      <c r="C141" s="145">
        <f>SUM(D141:P141)</f>
        <v>55000</v>
      </c>
      <c r="D141" s="145"/>
      <c r="E141" s="153">
        <v>25000</v>
      </c>
      <c r="F141" s="153"/>
      <c r="G141" s="153"/>
      <c r="H141" s="153">
        <v>10000</v>
      </c>
      <c r="I141" s="153"/>
      <c r="J141" s="153">
        <v>20000</v>
      </c>
      <c r="K141" s="145"/>
      <c r="L141" s="145"/>
      <c r="M141" s="145"/>
      <c r="N141" s="145"/>
      <c r="O141" s="153"/>
      <c r="P141" s="145"/>
      <c r="Q141" s="145"/>
      <c r="R141" s="145"/>
      <c r="S141" s="281"/>
    </row>
    <row r="142" spans="1:19" ht="19.5" customHeight="1" hidden="1">
      <c r="A142" s="151">
        <v>4223</v>
      </c>
      <c r="B142" s="152" t="s">
        <v>58</v>
      </c>
      <c r="C142" s="145">
        <f>SUM(D142:P142)</f>
        <v>20000</v>
      </c>
      <c r="D142" s="145"/>
      <c r="E142" s="153">
        <v>20000</v>
      </c>
      <c r="F142" s="145"/>
      <c r="G142" s="145"/>
      <c r="H142" s="145"/>
      <c r="I142" s="145"/>
      <c r="J142" s="153"/>
      <c r="K142" s="145"/>
      <c r="L142" s="145"/>
      <c r="M142" s="145"/>
      <c r="N142" s="145"/>
      <c r="O142" s="153"/>
      <c r="P142" s="145"/>
      <c r="Q142" s="145"/>
      <c r="R142" s="145"/>
      <c r="S142" s="281"/>
    </row>
    <row r="143" spans="1:19" ht="19.5" customHeight="1" hidden="1">
      <c r="A143" s="151">
        <v>4227</v>
      </c>
      <c r="B143" s="152" t="s">
        <v>59</v>
      </c>
      <c r="C143" s="145">
        <f>SUM(D143:P143)</f>
        <v>55000</v>
      </c>
      <c r="D143" s="145"/>
      <c r="E143" s="153">
        <v>15000</v>
      </c>
      <c r="F143" s="145"/>
      <c r="G143" s="145"/>
      <c r="H143" s="145">
        <v>10000</v>
      </c>
      <c r="I143" s="145"/>
      <c r="J143" s="153">
        <v>30000</v>
      </c>
      <c r="K143" s="145"/>
      <c r="L143" s="145"/>
      <c r="M143" s="145"/>
      <c r="N143" s="145"/>
      <c r="O143" s="153"/>
      <c r="P143" s="145"/>
      <c r="Q143" s="145">
        <v>25000</v>
      </c>
      <c r="R143" s="145"/>
      <c r="S143" s="281"/>
    </row>
    <row r="144" spans="1:19" ht="19.5" customHeight="1" hidden="1">
      <c r="A144" s="151">
        <v>4241</v>
      </c>
      <c r="B144" s="152" t="s">
        <v>101</v>
      </c>
      <c r="C144" s="145">
        <f>SUM(D144:Q144)</f>
        <v>155000</v>
      </c>
      <c r="D144" s="145"/>
      <c r="E144" s="153">
        <v>6000</v>
      </c>
      <c r="F144" s="145"/>
      <c r="G144" s="145"/>
      <c r="H144" s="145">
        <v>5000</v>
      </c>
      <c r="I144" s="145"/>
      <c r="J144" s="153"/>
      <c r="K144" s="145"/>
      <c r="L144" s="145"/>
      <c r="M144" s="145"/>
      <c r="N144" s="145"/>
      <c r="O144" s="153">
        <v>124000</v>
      </c>
      <c r="P144" s="145"/>
      <c r="Q144" s="145">
        <v>20000</v>
      </c>
      <c r="R144" s="145"/>
      <c r="S144" s="281"/>
    </row>
    <row r="145" spans="1:19" s="38" customFormat="1" ht="24.75" customHeight="1" thickBot="1">
      <c r="A145" s="135"/>
      <c r="B145" s="136" t="s">
        <v>32</v>
      </c>
      <c r="C145" s="137">
        <f>SUM(E145,F145,G145,H145,I145,J145,O145,P145,Q145,R145,S145)</f>
        <v>1466300</v>
      </c>
      <c r="D145" s="137">
        <f>D100+D102+D104+D107</f>
        <v>0</v>
      </c>
      <c r="E145" s="137">
        <f>E139+E107+E99+E130</f>
        <v>492200</v>
      </c>
      <c r="F145" s="137">
        <f aca="true" t="shared" si="35" ref="F145:N145">F139+F107+F99</f>
        <v>137300</v>
      </c>
      <c r="G145" s="137">
        <f t="shared" si="35"/>
        <v>135000</v>
      </c>
      <c r="H145" s="137">
        <f t="shared" si="35"/>
        <v>45000</v>
      </c>
      <c r="I145" s="137">
        <f t="shared" si="35"/>
        <v>38000</v>
      </c>
      <c r="J145" s="137">
        <f t="shared" si="35"/>
        <v>154000</v>
      </c>
      <c r="K145" s="137">
        <f t="shared" si="35"/>
        <v>0</v>
      </c>
      <c r="L145" s="137">
        <f t="shared" si="35"/>
        <v>0</v>
      </c>
      <c r="M145" s="137">
        <f t="shared" si="35"/>
        <v>0</v>
      </c>
      <c r="N145" s="137">
        <f t="shared" si="35"/>
        <v>0</v>
      </c>
      <c r="O145" s="137">
        <f>O139+O107+O99+O132</f>
        <v>381300</v>
      </c>
      <c r="P145" s="137">
        <f>P139+P107+P99</f>
        <v>5500</v>
      </c>
      <c r="Q145" s="137">
        <f>Q139+Q107+Q99</f>
        <v>45000</v>
      </c>
      <c r="R145" s="265">
        <f>R100+R102+R104+R107</f>
        <v>8000</v>
      </c>
      <c r="S145" s="280">
        <f>SUM(S100,S113,S121,S128,S131,S133,S139,S141,S140,S141)</f>
        <v>25000</v>
      </c>
    </row>
    <row r="146" spans="1:18" s="25" customFormat="1" ht="15.75">
      <c r="A146" s="42"/>
      <c r="B146" s="43"/>
      <c r="C146" s="23"/>
      <c r="D146" s="24"/>
      <c r="E146" s="23"/>
      <c r="F146" s="24"/>
      <c r="G146" s="24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4.25" customHeight="1">
      <c r="A147" s="39"/>
      <c r="B147" s="44"/>
      <c r="C147" s="29"/>
      <c r="D147" s="45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46" customFormat="1" ht="15">
      <c r="A148" s="214" t="s">
        <v>80</v>
      </c>
      <c r="B148" s="215"/>
      <c r="C148" s="215"/>
      <c r="D148" s="215"/>
      <c r="E148" s="233" t="s">
        <v>81</v>
      </c>
      <c r="F148" s="215"/>
      <c r="G148" s="215"/>
      <c r="H148" s="215"/>
      <c r="I148" s="215"/>
      <c r="J148" s="215"/>
      <c r="K148" s="215"/>
      <c r="L148" s="216"/>
      <c r="M148" s="216"/>
      <c r="N148" s="216"/>
      <c r="O148" s="216"/>
      <c r="P148" s="216"/>
      <c r="Q148" s="216"/>
      <c r="R148" s="216"/>
    </row>
    <row r="149" spans="1:4" s="46" customFormat="1" ht="14.25">
      <c r="A149" s="47"/>
      <c r="B149" s="48"/>
      <c r="D149" s="49"/>
    </row>
    <row r="150" spans="1:13" s="46" customFormat="1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M150" s="50"/>
    </row>
    <row r="151" spans="1:18" s="46" customFormat="1" ht="78.75">
      <c r="A151" s="223" t="s">
        <v>82</v>
      </c>
      <c r="B151" s="223" t="s">
        <v>3</v>
      </c>
      <c r="C151" s="224" t="s">
        <v>191</v>
      </c>
      <c r="D151" s="225" t="s">
        <v>83</v>
      </c>
      <c r="E151" s="225" t="s">
        <v>70</v>
      </c>
      <c r="F151" s="226" t="s">
        <v>91</v>
      </c>
      <c r="G151" s="225" t="s">
        <v>92</v>
      </c>
      <c r="H151" s="225" t="s">
        <v>150</v>
      </c>
      <c r="I151" s="225" t="s">
        <v>114</v>
      </c>
      <c r="J151" s="225" t="s">
        <v>74</v>
      </c>
      <c r="K151" s="227" t="s">
        <v>84</v>
      </c>
      <c r="L151" s="227" t="s">
        <v>85</v>
      </c>
      <c r="M151" s="227" t="s">
        <v>86</v>
      </c>
      <c r="N151" s="227" t="s">
        <v>87</v>
      </c>
      <c r="O151" s="225" t="s">
        <v>113</v>
      </c>
      <c r="P151" s="225" t="s">
        <v>77</v>
      </c>
      <c r="Q151" s="225" t="s">
        <v>98</v>
      </c>
      <c r="R151" s="225"/>
    </row>
    <row r="152" spans="1:18" s="46" customFormat="1" ht="24.75" customHeight="1">
      <c r="A152" s="228">
        <v>31</v>
      </c>
      <c r="B152" s="228" t="s">
        <v>37</v>
      </c>
      <c r="C152" s="150">
        <f>C153</f>
        <v>0</v>
      </c>
      <c r="D152" s="219">
        <f>D153</f>
        <v>0</v>
      </c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150"/>
      <c r="Q152" s="150"/>
      <c r="R152" s="150"/>
    </row>
    <row r="153" spans="1:18" s="46" customFormat="1" ht="24.75" customHeight="1">
      <c r="A153" s="229">
        <v>311</v>
      </c>
      <c r="B153" s="230" t="s">
        <v>7</v>
      </c>
      <c r="C153" s="222">
        <f>SUM(D153:M153)</f>
        <v>0</v>
      </c>
      <c r="D153" s="222">
        <v>0</v>
      </c>
      <c r="E153" s="150">
        <v>0</v>
      </c>
      <c r="F153" s="150">
        <v>0</v>
      </c>
      <c r="G153" s="150">
        <v>0</v>
      </c>
      <c r="H153" s="150">
        <v>0</v>
      </c>
      <c r="I153" s="150">
        <v>0</v>
      </c>
      <c r="J153" s="150">
        <v>0</v>
      </c>
      <c r="K153" s="150"/>
      <c r="L153" s="150"/>
      <c r="M153" s="150"/>
      <c r="N153" s="150"/>
      <c r="O153" s="150">
        <v>0</v>
      </c>
      <c r="P153" s="150">
        <v>0</v>
      </c>
      <c r="Q153" s="150">
        <v>0</v>
      </c>
      <c r="R153" s="150"/>
    </row>
    <row r="154" spans="1:18" s="46" customFormat="1" ht="24.75" customHeight="1">
      <c r="A154" s="228">
        <v>32</v>
      </c>
      <c r="B154" s="231" t="s">
        <v>88</v>
      </c>
      <c r="C154" s="289">
        <f>D154+E154+F154+G154+H154+I154+J154+O154+P154+Q154</f>
        <v>80000</v>
      </c>
      <c r="D154" s="219">
        <f aca="true" t="shared" si="36" ref="D154:K154">D155</f>
        <v>40000</v>
      </c>
      <c r="E154" s="219">
        <f t="shared" si="36"/>
        <v>0</v>
      </c>
      <c r="F154" s="219">
        <f t="shared" si="36"/>
        <v>0</v>
      </c>
      <c r="G154" s="219">
        <f t="shared" si="36"/>
        <v>0</v>
      </c>
      <c r="H154" s="219">
        <f t="shared" si="36"/>
        <v>0</v>
      </c>
      <c r="I154" s="219">
        <f t="shared" si="36"/>
        <v>0</v>
      </c>
      <c r="J154" s="219">
        <f t="shared" si="36"/>
        <v>0</v>
      </c>
      <c r="K154" s="219">
        <f t="shared" si="36"/>
        <v>0</v>
      </c>
      <c r="L154" s="219">
        <v>0</v>
      </c>
      <c r="M154" s="219">
        <v>0</v>
      </c>
      <c r="N154" s="219">
        <v>42417</v>
      </c>
      <c r="O154" s="219">
        <f>O155</f>
        <v>40000</v>
      </c>
      <c r="P154" s="219">
        <f>P155</f>
        <v>0</v>
      </c>
      <c r="Q154" s="219">
        <f>Q155</f>
        <v>0</v>
      </c>
      <c r="R154" s="219"/>
    </row>
    <row r="155" spans="1:18" s="46" customFormat="1" ht="24.75" customHeight="1">
      <c r="A155" s="229">
        <v>322</v>
      </c>
      <c r="B155" s="230" t="s">
        <v>89</v>
      </c>
      <c r="C155" s="222">
        <f>SUM(D155:L155)</f>
        <v>40000</v>
      </c>
      <c r="D155" s="222">
        <v>40000</v>
      </c>
      <c r="E155" s="222">
        <v>0</v>
      </c>
      <c r="F155" s="222">
        <v>0</v>
      </c>
      <c r="G155" s="222">
        <v>0</v>
      </c>
      <c r="H155" s="222">
        <v>0</v>
      </c>
      <c r="I155" s="222">
        <v>0</v>
      </c>
      <c r="J155" s="222">
        <v>0</v>
      </c>
      <c r="K155" s="222">
        <v>0</v>
      </c>
      <c r="L155" s="222">
        <v>0</v>
      </c>
      <c r="M155" s="222">
        <v>0</v>
      </c>
      <c r="N155" s="219"/>
      <c r="O155" s="222">
        <v>40000</v>
      </c>
      <c r="P155" s="222">
        <v>0</v>
      </c>
      <c r="Q155" s="222">
        <v>0</v>
      </c>
      <c r="R155" s="222"/>
    </row>
    <row r="156" spans="1:18" s="46" customFormat="1" ht="24.75" customHeight="1">
      <c r="A156" s="221"/>
      <c r="B156" s="232" t="s">
        <v>90</v>
      </c>
      <c r="C156" s="219">
        <f>C154+C152</f>
        <v>80000</v>
      </c>
      <c r="D156" s="219">
        <f>D154+D152</f>
        <v>40000</v>
      </c>
      <c r="E156" s="219">
        <f aca="true" t="shared" si="37" ref="E156:L156">E154</f>
        <v>0</v>
      </c>
      <c r="F156" s="219">
        <f t="shared" si="37"/>
        <v>0</v>
      </c>
      <c r="G156" s="219">
        <f t="shared" si="37"/>
        <v>0</v>
      </c>
      <c r="H156" s="219">
        <f t="shared" si="37"/>
        <v>0</v>
      </c>
      <c r="I156" s="219">
        <f>I154</f>
        <v>0</v>
      </c>
      <c r="J156" s="219">
        <f t="shared" si="37"/>
        <v>0</v>
      </c>
      <c r="K156" s="219">
        <f t="shared" si="37"/>
        <v>0</v>
      </c>
      <c r="L156" s="219">
        <f t="shared" si="37"/>
        <v>0</v>
      </c>
      <c r="M156" s="219">
        <f>M154</f>
        <v>0</v>
      </c>
      <c r="N156" s="219">
        <f>N154</f>
        <v>42417</v>
      </c>
      <c r="O156" s="219">
        <f>O154</f>
        <v>40000</v>
      </c>
      <c r="P156" s="219">
        <f>P154</f>
        <v>0</v>
      </c>
      <c r="Q156" s="219">
        <f>Q154</f>
        <v>0</v>
      </c>
      <c r="R156" s="219"/>
    </row>
    <row r="157" spans="1:18" s="41" customFormat="1" ht="16.5" customHeight="1">
      <c r="A157" s="53"/>
      <c r="B157" s="54"/>
      <c r="C157" s="55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s="41" customFormat="1" ht="16.5" customHeight="1">
      <c r="A158" s="53"/>
      <c r="B158" s="194" t="s">
        <v>102</v>
      </c>
      <c r="C158" s="195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s="61" customFormat="1" ht="16.5" customHeight="1">
      <c r="A159" s="58"/>
      <c r="B159" s="196" t="s">
        <v>103</v>
      </c>
      <c r="C159" s="197">
        <v>10000</v>
      </c>
      <c r="D159" s="59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s="63" customFormat="1" ht="16.5" customHeight="1">
      <c r="A160" s="51"/>
      <c r="B160" s="198" t="s">
        <v>104</v>
      </c>
      <c r="C160" s="199">
        <v>30000</v>
      </c>
      <c r="D160" s="57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s="41" customFormat="1" ht="16.5" customHeight="1">
      <c r="A161" s="53"/>
      <c r="B161" s="200" t="s">
        <v>105</v>
      </c>
      <c r="C161" s="197">
        <f>SUM(C159:C160)</f>
        <v>40000</v>
      </c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</row>
    <row r="162" spans="1:18" s="41" customFormat="1" ht="16.5" customHeight="1">
      <c r="A162" s="53"/>
      <c r="B162" s="64"/>
      <c r="C162" s="52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1:18" s="41" customFormat="1" ht="16.5" customHeight="1">
      <c r="A163" s="53"/>
      <c r="B163" s="64"/>
      <c r="C163" s="52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s="41" customFormat="1" ht="16.5" customHeight="1">
      <c r="A164" s="201" t="s">
        <v>151</v>
      </c>
      <c r="B164" s="202"/>
      <c r="C164" s="203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 t="s">
        <v>4</v>
      </c>
      <c r="R164" s="204"/>
    </row>
    <row r="165" spans="1:18" s="41" customFormat="1" ht="81" customHeight="1">
      <c r="A165" s="191" t="s">
        <v>30</v>
      </c>
      <c r="B165" s="192" t="s">
        <v>3</v>
      </c>
      <c r="C165" s="188" t="s">
        <v>191</v>
      </c>
      <c r="D165" s="189" t="s">
        <v>24</v>
      </c>
      <c r="E165" s="189" t="s">
        <v>70</v>
      </c>
      <c r="F165" s="190" t="s">
        <v>91</v>
      </c>
      <c r="G165" s="189" t="s">
        <v>92</v>
      </c>
      <c r="H165" s="189" t="s">
        <v>75</v>
      </c>
      <c r="I165" s="189" t="s">
        <v>114</v>
      </c>
      <c r="J165" s="189" t="s">
        <v>74</v>
      </c>
      <c r="K165" s="189"/>
      <c r="L165" s="189"/>
      <c r="M165" s="189"/>
      <c r="N165" s="189"/>
      <c r="O165" s="189" t="s">
        <v>152</v>
      </c>
      <c r="P165" s="189" t="s">
        <v>77</v>
      </c>
      <c r="Q165" s="193" t="s">
        <v>98</v>
      </c>
      <c r="R165" s="189" t="s">
        <v>144</v>
      </c>
    </row>
    <row r="166" spans="1:18" s="41" customFormat="1" ht="16.5" customHeight="1">
      <c r="A166" s="138">
        <v>31</v>
      </c>
      <c r="B166" s="139" t="s">
        <v>47</v>
      </c>
      <c r="C166" s="140">
        <f>C167+C171+C169</f>
        <v>0</v>
      </c>
      <c r="D166" s="141">
        <f>D167+D169+D171</f>
        <v>0</v>
      </c>
      <c r="E166" s="141">
        <f aca="true" t="shared" si="38" ref="E166:J166">E167+E169+E171</f>
        <v>0</v>
      </c>
      <c r="F166" s="141">
        <f t="shared" si="38"/>
        <v>0</v>
      </c>
      <c r="G166" s="141">
        <f t="shared" si="38"/>
        <v>0</v>
      </c>
      <c r="H166" s="141">
        <f t="shared" si="38"/>
        <v>0</v>
      </c>
      <c r="I166" s="141">
        <f t="shared" si="38"/>
        <v>0</v>
      </c>
      <c r="J166" s="141">
        <f t="shared" si="38"/>
        <v>0</v>
      </c>
      <c r="K166" s="141">
        <f>K167+K171</f>
        <v>0</v>
      </c>
      <c r="L166" s="141">
        <f>L167+L171</f>
        <v>0</v>
      </c>
      <c r="M166" s="141">
        <f>M167+M171</f>
        <v>0</v>
      </c>
      <c r="N166" s="141">
        <f>N167+N171</f>
        <v>0</v>
      </c>
      <c r="O166" s="141">
        <f>O167+O169+O171</f>
        <v>0</v>
      </c>
      <c r="P166" s="141">
        <f>P167+P169+P171</f>
        <v>0</v>
      </c>
      <c r="Q166" s="141">
        <f>Q167+Q169+Q171</f>
        <v>0</v>
      </c>
      <c r="R166" s="141">
        <f>R167+R169+R171</f>
        <v>0</v>
      </c>
    </row>
    <row r="167" spans="1:18" s="38" customFormat="1" ht="16.5" customHeight="1">
      <c r="A167" s="138">
        <v>311</v>
      </c>
      <c r="B167" s="139" t="s">
        <v>37</v>
      </c>
      <c r="C167" s="141">
        <f>D167+E167+F167+G167+H167+I167+J167+O167+P167+Q167+R167</f>
        <v>0</v>
      </c>
      <c r="D167" s="141">
        <f>D168</f>
        <v>0</v>
      </c>
      <c r="E167" s="141">
        <f aca="true" t="shared" si="39" ref="E167:N167">E168</f>
        <v>0</v>
      </c>
      <c r="F167" s="141">
        <f>F168</f>
        <v>0</v>
      </c>
      <c r="G167" s="141">
        <f>G168</f>
        <v>0</v>
      </c>
      <c r="H167" s="141">
        <f t="shared" si="39"/>
        <v>0</v>
      </c>
      <c r="I167" s="141">
        <f t="shared" si="39"/>
        <v>0</v>
      </c>
      <c r="J167" s="141">
        <f>J168</f>
        <v>0</v>
      </c>
      <c r="K167" s="141">
        <f t="shared" si="39"/>
        <v>0</v>
      </c>
      <c r="L167" s="141">
        <f t="shared" si="39"/>
        <v>0</v>
      </c>
      <c r="M167" s="141">
        <f t="shared" si="39"/>
        <v>0</v>
      </c>
      <c r="N167" s="141">
        <f t="shared" si="39"/>
        <v>0</v>
      </c>
      <c r="O167" s="141">
        <f>O168</f>
        <v>0</v>
      </c>
      <c r="P167" s="141">
        <f>P168</f>
        <v>0</v>
      </c>
      <c r="Q167" s="141">
        <f>Q168</f>
        <v>0</v>
      </c>
      <c r="R167" s="141">
        <f>R168</f>
        <v>0</v>
      </c>
    </row>
    <row r="168" spans="1:18" s="41" customFormat="1" ht="16.5" customHeight="1">
      <c r="A168" s="143">
        <v>3111</v>
      </c>
      <c r="B168" s="144" t="s">
        <v>6</v>
      </c>
      <c r="C168" s="145">
        <f>SUM(D168:R168)</f>
        <v>0</v>
      </c>
      <c r="D168" s="145">
        <v>0</v>
      </c>
      <c r="E168" s="145">
        <v>0</v>
      </c>
      <c r="F168" s="145"/>
      <c r="G168" s="145"/>
      <c r="H168" s="145"/>
      <c r="I168" s="145"/>
      <c r="J168" s="145"/>
      <c r="K168" s="145"/>
      <c r="L168" s="145"/>
      <c r="M168" s="145"/>
      <c r="N168" s="145"/>
      <c r="O168" s="145">
        <v>0</v>
      </c>
      <c r="P168" s="145"/>
      <c r="Q168" s="145">
        <v>0</v>
      </c>
      <c r="R168" s="145"/>
    </row>
    <row r="169" spans="1:18" s="41" customFormat="1" ht="16.5" customHeight="1">
      <c r="A169" s="138">
        <v>312</v>
      </c>
      <c r="B169" s="139" t="s">
        <v>7</v>
      </c>
      <c r="C169" s="141">
        <f>D169+E169+F169+G169+H169+I169+J169+O169+P169+Q169+R169</f>
        <v>0</v>
      </c>
      <c r="D169" s="147">
        <f aca="true" t="shared" si="40" ref="D169:J169">SUM(D170)</f>
        <v>0</v>
      </c>
      <c r="E169" s="147">
        <f t="shared" si="40"/>
        <v>0</v>
      </c>
      <c r="F169" s="147">
        <f t="shared" si="40"/>
        <v>0</v>
      </c>
      <c r="G169" s="147">
        <f t="shared" si="40"/>
        <v>0</v>
      </c>
      <c r="H169" s="147">
        <f t="shared" si="40"/>
        <v>0</v>
      </c>
      <c r="I169" s="147">
        <f t="shared" si="40"/>
        <v>0</v>
      </c>
      <c r="J169" s="147">
        <f t="shared" si="40"/>
        <v>0</v>
      </c>
      <c r="K169" s="145"/>
      <c r="L169" s="145"/>
      <c r="M169" s="145"/>
      <c r="N169" s="145"/>
      <c r="O169" s="147">
        <f>SUM(O170)</f>
        <v>0</v>
      </c>
      <c r="P169" s="147">
        <f>SUM(P170)</f>
        <v>0</v>
      </c>
      <c r="Q169" s="147">
        <f>SUM(Q170)</f>
        <v>0</v>
      </c>
      <c r="R169" s="147">
        <f>SUM(R170)</f>
        <v>0</v>
      </c>
    </row>
    <row r="170" spans="1:18" s="41" customFormat="1" ht="0.75" customHeight="1" hidden="1">
      <c r="A170" s="143">
        <v>3121</v>
      </c>
      <c r="B170" s="144" t="s">
        <v>7</v>
      </c>
      <c r="C170" s="145">
        <f>SUM(D170:R170)</f>
        <v>0</v>
      </c>
      <c r="D170" s="145">
        <v>0</v>
      </c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>
        <v>0</v>
      </c>
      <c r="P170" s="145"/>
      <c r="Q170" s="145"/>
      <c r="R170" s="145"/>
    </row>
    <row r="171" spans="1:18" s="41" customFormat="1" ht="15.75" customHeight="1">
      <c r="A171" s="148">
        <v>313</v>
      </c>
      <c r="B171" s="149" t="s">
        <v>38</v>
      </c>
      <c r="C171" s="141">
        <f>D171+E171+F171+G171+H171+I171+J171+O171+P171+Q171+R171</f>
        <v>0</v>
      </c>
      <c r="D171" s="150">
        <f aca="true" t="shared" si="41" ref="D171:R171">D172+D173</f>
        <v>0</v>
      </c>
      <c r="E171" s="150">
        <f t="shared" si="41"/>
        <v>0</v>
      </c>
      <c r="F171" s="150">
        <f t="shared" si="41"/>
        <v>0</v>
      </c>
      <c r="G171" s="150">
        <f t="shared" si="41"/>
        <v>0</v>
      </c>
      <c r="H171" s="150">
        <f t="shared" si="41"/>
        <v>0</v>
      </c>
      <c r="I171" s="150">
        <f t="shared" si="41"/>
        <v>0</v>
      </c>
      <c r="J171" s="150">
        <f t="shared" si="41"/>
        <v>0</v>
      </c>
      <c r="K171" s="150">
        <f t="shared" si="41"/>
        <v>0</v>
      </c>
      <c r="L171" s="150">
        <f t="shared" si="41"/>
        <v>0</v>
      </c>
      <c r="M171" s="150">
        <f t="shared" si="41"/>
        <v>0</v>
      </c>
      <c r="N171" s="150">
        <f t="shared" si="41"/>
        <v>0</v>
      </c>
      <c r="O171" s="150">
        <f t="shared" si="41"/>
        <v>0</v>
      </c>
      <c r="P171" s="150">
        <f t="shared" si="41"/>
        <v>0</v>
      </c>
      <c r="Q171" s="150">
        <f t="shared" si="41"/>
        <v>0</v>
      </c>
      <c r="R171" s="150">
        <f t="shared" si="41"/>
        <v>0</v>
      </c>
    </row>
    <row r="172" spans="1:18" s="41" customFormat="1" ht="16.5" customHeight="1" hidden="1">
      <c r="A172" s="143">
        <v>3132</v>
      </c>
      <c r="B172" s="144" t="s">
        <v>13</v>
      </c>
      <c r="C172" s="145">
        <f>SUM(D172:R172)</f>
        <v>0</v>
      </c>
      <c r="D172" s="145">
        <v>0</v>
      </c>
      <c r="E172" s="145">
        <v>0</v>
      </c>
      <c r="F172" s="145"/>
      <c r="G172" s="145"/>
      <c r="H172" s="145"/>
      <c r="I172" s="145"/>
      <c r="J172" s="145"/>
      <c r="K172" s="145"/>
      <c r="L172" s="145"/>
      <c r="M172" s="145"/>
      <c r="N172" s="145"/>
      <c r="O172" s="145">
        <v>0</v>
      </c>
      <c r="P172" s="145"/>
      <c r="Q172" s="145">
        <v>0</v>
      </c>
      <c r="R172" s="145"/>
    </row>
    <row r="173" spans="1:18" s="41" customFormat="1" ht="16.5" customHeight="1" hidden="1">
      <c r="A173" s="151">
        <v>3133</v>
      </c>
      <c r="B173" s="152" t="s">
        <v>48</v>
      </c>
      <c r="C173" s="145">
        <f>SUM(D173:R173)</f>
        <v>0</v>
      </c>
      <c r="D173" s="145">
        <v>0</v>
      </c>
      <c r="E173" s="153">
        <v>0</v>
      </c>
      <c r="F173" s="153"/>
      <c r="G173" s="153"/>
      <c r="H173" s="153"/>
      <c r="I173" s="153"/>
      <c r="J173" s="153"/>
      <c r="K173" s="145"/>
      <c r="L173" s="145"/>
      <c r="M173" s="145"/>
      <c r="N173" s="145"/>
      <c r="O173" s="153">
        <v>0</v>
      </c>
      <c r="P173" s="145"/>
      <c r="Q173" s="145">
        <v>0</v>
      </c>
      <c r="R173" s="145"/>
    </row>
    <row r="174" spans="1:18" s="38" customFormat="1" ht="16.5" customHeight="1">
      <c r="A174" s="138">
        <v>32</v>
      </c>
      <c r="B174" s="154" t="s">
        <v>39</v>
      </c>
      <c r="C174" s="141">
        <f>C175+C180+C187+C195+C197</f>
        <v>0</v>
      </c>
      <c r="D174" s="140">
        <f aca="true" t="shared" si="42" ref="D174:N174">D175+D180+D187+D195+D197</f>
        <v>0</v>
      </c>
      <c r="E174" s="140">
        <f t="shared" si="42"/>
        <v>0</v>
      </c>
      <c r="F174" s="140">
        <f t="shared" si="42"/>
        <v>0</v>
      </c>
      <c r="G174" s="140">
        <f t="shared" si="42"/>
        <v>0</v>
      </c>
      <c r="H174" s="140">
        <f t="shared" si="42"/>
        <v>0</v>
      </c>
      <c r="I174" s="140">
        <f t="shared" si="42"/>
        <v>0</v>
      </c>
      <c r="J174" s="140">
        <f t="shared" si="42"/>
        <v>0</v>
      </c>
      <c r="K174" s="140">
        <f t="shared" si="42"/>
        <v>0</v>
      </c>
      <c r="L174" s="140">
        <f t="shared" si="42"/>
        <v>0</v>
      </c>
      <c r="M174" s="140">
        <f t="shared" si="42"/>
        <v>0</v>
      </c>
      <c r="N174" s="140">
        <f t="shared" si="42"/>
        <v>0</v>
      </c>
      <c r="O174" s="140">
        <f>O175+O180+O187+O195+O197</f>
        <v>0</v>
      </c>
      <c r="P174" s="140">
        <f>P175+P180+P187+P195+P197</f>
        <v>0</v>
      </c>
      <c r="Q174" s="140">
        <f>Q175+Q180+Q187+Q195+Q197</f>
        <v>0</v>
      </c>
      <c r="R174" s="140">
        <f>R175+R180+R187+R195+R197</f>
        <v>0</v>
      </c>
    </row>
    <row r="175" spans="1:18" s="65" customFormat="1" ht="15.75" customHeight="1">
      <c r="A175" s="138">
        <v>321</v>
      </c>
      <c r="B175" s="154" t="s">
        <v>40</v>
      </c>
      <c r="C175" s="141">
        <f>D175+E175+F175+G175+H175+I175+J175+O175+P175+Q175+R175</f>
        <v>0</v>
      </c>
      <c r="D175" s="141">
        <f aca="true" t="shared" si="43" ref="D175:N175">D176+D177+D178+D179</f>
        <v>0</v>
      </c>
      <c r="E175" s="141">
        <f t="shared" si="43"/>
        <v>0</v>
      </c>
      <c r="F175" s="141">
        <f t="shared" si="43"/>
        <v>0</v>
      </c>
      <c r="G175" s="141">
        <f t="shared" si="43"/>
        <v>0</v>
      </c>
      <c r="H175" s="141">
        <f t="shared" si="43"/>
        <v>0</v>
      </c>
      <c r="I175" s="141">
        <f t="shared" si="43"/>
        <v>0</v>
      </c>
      <c r="J175" s="141">
        <f t="shared" si="43"/>
        <v>0</v>
      </c>
      <c r="K175" s="141">
        <f t="shared" si="43"/>
        <v>0</v>
      </c>
      <c r="L175" s="141">
        <f t="shared" si="43"/>
        <v>0</v>
      </c>
      <c r="M175" s="141">
        <f t="shared" si="43"/>
        <v>0</v>
      </c>
      <c r="N175" s="141">
        <f t="shared" si="43"/>
        <v>0</v>
      </c>
      <c r="O175" s="141">
        <f>O176+O177+O178+O179</f>
        <v>0</v>
      </c>
      <c r="P175" s="141">
        <f>P176+P177+P178+P179</f>
        <v>0</v>
      </c>
      <c r="Q175" s="141">
        <f>Q176+Q177+Q178+Q179</f>
        <v>0</v>
      </c>
      <c r="R175" s="141">
        <f>R176+R177+R178+R179</f>
        <v>0</v>
      </c>
    </row>
    <row r="176" spans="1:18" s="38" customFormat="1" ht="16.5" customHeight="1" hidden="1">
      <c r="A176" s="143">
        <v>3212</v>
      </c>
      <c r="B176" s="144" t="s">
        <v>64</v>
      </c>
      <c r="C176" s="145">
        <f>SUM(D176:R176)</f>
        <v>0</v>
      </c>
      <c r="D176" s="145">
        <v>0</v>
      </c>
      <c r="E176" s="145"/>
      <c r="F176" s="145"/>
      <c r="G176" s="145"/>
      <c r="H176" s="141"/>
      <c r="I176" s="141"/>
      <c r="J176" s="141"/>
      <c r="K176" s="141"/>
      <c r="L176" s="141"/>
      <c r="M176" s="141"/>
      <c r="N176" s="141"/>
      <c r="O176" s="145">
        <v>0</v>
      </c>
      <c r="P176" s="141"/>
      <c r="Q176" s="145">
        <v>0</v>
      </c>
      <c r="R176" s="145"/>
    </row>
    <row r="177" spans="1:18" s="41" customFormat="1" ht="16.5" customHeight="1" hidden="1">
      <c r="A177" s="143">
        <v>3211</v>
      </c>
      <c r="B177" s="155" t="s">
        <v>8</v>
      </c>
      <c r="C177" s="145">
        <f>SUM(D177:P177)</f>
        <v>0</v>
      </c>
      <c r="D177" s="145">
        <v>0</v>
      </c>
      <c r="E177" s="153"/>
      <c r="F177" s="153"/>
      <c r="G177" s="153"/>
      <c r="H177" s="153"/>
      <c r="I177" s="153"/>
      <c r="J177" s="153"/>
      <c r="K177" s="145"/>
      <c r="L177" s="145"/>
      <c r="M177" s="145"/>
      <c r="N177" s="145"/>
      <c r="O177" s="153">
        <v>0</v>
      </c>
      <c r="P177" s="145"/>
      <c r="Q177" s="145"/>
      <c r="R177" s="145"/>
    </row>
    <row r="178" spans="1:18" s="41" customFormat="1" ht="16.5" customHeight="1" hidden="1">
      <c r="A178" s="151">
        <v>3213</v>
      </c>
      <c r="B178" s="152" t="s">
        <v>49</v>
      </c>
      <c r="C178" s="145">
        <f>SUM(D178:P178)</f>
        <v>0</v>
      </c>
      <c r="D178" s="145"/>
      <c r="E178" s="153"/>
      <c r="F178" s="153"/>
      <c r="G178" s="153"/>
      <c r="H178" s="153"/>
      <c r="I178" s="153"/>
      <c r="J178" s="153"/>
      <c r="K178" s="145"/>
      <c r="L178" s="145"/>
      <c r="M178" s="145"/>
      <c r="N178" s="145"/>
      <c r="O178" s="153"/>
      <c r="P178" s="145"/>
      <c r="Q178" s="145"/>
      <c r="R178" s="145"/>
    </row>
    <row r="179" spans="1:18" s="41" customFormat="1" ht="16.5" customHeight="1" hidden="1">
      <c r="A179" s="151">
        <v>3214</v>
      </c>
      <c r="B179" s="152" t="s">
        <v>99</v>
      </c>
      <c r="C179" s="145">
        <f>SUM(D179:P179)</f>
        <v>0</v>
      </c>
      <c r="D179" s="145"/>
      <c r="E179" s="153"/>
      <c r="F179" s="153"/>
      <c r="G179" s="153"/>
      <c r="H179" s="153"/>
      <c r="I179" s="153"/>
      <c r="J179" s="153"/>
      <c r="K179" s="145"/>
      <c r="L179" s="145"/>
      <c r="M179" s="145"/>
      <c r="N179" s="145"/>
      <c r="O179" s="153"/>
      <c r="P179" s="145"/>
      <c r="Q179" s="145"/>
      <c r="R179" s="145"/>
    </row>
    <row r="180" spans="1:18" s="41" customFormat="1" ht="15.75" customHeight="1">
      <c r="A180" s="138">
        <v>322</v>
      </c>
      <c r="B180" s="156" t="s">
        <v>50</v>
      </c>
      <c r="C180" s="141">
        <f>D180+E180+F180+G180+H180+I180+J180+O180+P180+Q180</f>
        <v>0</v>
      </c>
      <c r="D180" s="141">
        <f aca="true" t="shared" si="44" ref="D180:N180">SUM(D181:D186)</f>
        <v>0</v>
      </c>
      <c r="E180" s="141">
        <f t="shared" si="44"/>
        <v>0</v>
      </c>
      <c r="F180" s="141">
        <f t="shared" si="44"/>
        <v>0</v>
      </c>
      <c r="G180" s="141">
        <f t="shared" si="44"/>
        <v>0</v>
      </c>
      <c r="H180" s="141">
        <f t="shared" si="44"/>
        <v>0</v>
      </c>
      <c r="I180" s="141">
        <f t="shared" si="44"/>
        <v>0</v>
      </c>
      <c r="J180" s="141">
        <f t="shared" si="44"/>
        <v>0</v>
      </c>
      <c r="K180" s="141">
        <f t="shared" si="44"/>
        <v>0</v>
      </c>
      <c r="L180" s="141">
        <f t="shared" si="44"/>
        <v>0</v>
      </c>
      <c r="M180" s="141">
        <f t="shared" si="44"/>
        <v>0</v>
      </c>
      <c r="N180" s="141">
        <f t="shared" si="44"/>
        <v>0</v>
      </c>
      <c r="O180" s="141">
        <f>SUM(O181:O186)</f>
        <v>0</v>
      </c>
      <c r="P180" s="141">
        <f>SUM(P181:P186)</f>
        <v>0</v>
      </c>
      <c r="Q180" s="141">
        <f>SUM(Q181:Q186)</f>
        <v>0</v>
      </c>
      <c r="R180" s="141">
        <f>SUM(R181:R186)</f>
        <v>0</v>
      </c>
    </row>
    <row r="181" spans="1:18" s="41" customFormat="1" ht="16.5" customHeight="1" hidden="1">
      <c r="A181" s="151">
        <v>3221</v>
      </c>
      <c r="B181" s="152" t="s">
        <v>14</v>
      </c>
      <c r="C181" s="145">
        <f aca="true" t="shared" si="45" ref="C181:C186">SUM(D181:P181)</f>
        <v>0</v>
      </c>
      <c r="D181" s="145"/>
      <c r="E181" s="153"/>
      <c r="F181" s="145"/>
      <c r="G181" s="145"/>
      <c r="H181" s="145">
        <v>0</v>
      </c>
      <c r="I181" s="145"/>
      <c r="J181" s="153"/>
      <c r="K181" s="145"/>
      <c r="L181" s="145"/>
      <c r="M181" s="145"/>
      <c r="N181" s="145"/>
      <c r="O181" s="153"/>
      <c r="P181" s="145"/>
      <c r="Q181" s="145"/>
      <c r="R181" s="145"/>
    </row>
    <row r="182" spans="1:18" s="38" customFormat="1" ht="16.5" customHeight="1" hidden="1">
      <c r="A182" s="151">
        <v>3222</v>
      </c>
      <c r="B182" s="152" t="s">
        <v>26</v>
      </c>
      <c r="C182" s="145">
        <f t="shared" si="45"/>
        <v>0</v>
      </c>
      <c r="D182" s="145"/>
      <c r="E182" s="153"/>
      <c r="F182" s="145"/>
      <c r="G182" s="145"/>
      <c r="H182" s="145"/>
      <c r="I182" s="145">
        <v>0</v>
      </c>
      <c r="J182" s="153"/>
      <c r="K182" s="145"/>
      <c r="L182" s="145"/>
      <c r="M182" s="145"/>
      <c r="N182" s="145"/>
      <c r="O182" s="153"/>
      <c r="P182" s="145"/>
      <c r="Q182" s="145">
        <v>0</v>
      </c>
      <c r="R182" s="145"/>
    </row>
    <row r="183" spans="1:18" s="41" customFormat="1" ht="16.5" customHeight="1" hidden="1">
      <c r="A183" s="151">
        <v>3223</v>
      </c>
      <c r="B183" s="152" t="s">
        <v>9</v>
      </c>
      <c r="C183" s="145">
        <f t="shared" si="45"/>
        <v>0</v>
      </c>
      <c r="D183" s="145"/>
      <c r="E183" s="153"/>
      <c r="F183" s="145">
        <v>0</v>
      </c>
      <c r="G183" s="145"/>
      <c r="H183" s="145"/>
      <c r="I183" s="145"/>
      <c r="J183" s="153"/>
      <c r="K183" s="145"/>
      <c r="L183" s="145"/>
      <c r="M183" s="145"/>
      <c r="N183" s="145"/>
      <c r="O183" s="153"/>
      <c r="P183" s="145"/>
      <c r="Q183" s="145"/>
      <c r="R183" s="145"/>
    </row>
    <row r="184" spans="1:18" s="38" customFormat="1" ht="16.5" customHeight="1" hidden="1">
      <c r="A184" s="151">
        <v>3224</v>
      </c>
      <c r="B184" s="152" t="s">
        <v>51</v>
      </c>
      <c r="C184" s="145">
        <f t="shared" si="45"/>
        <v>0</v>
      </c>
      <c r="D184" s="145"/>
      <c r="E184" s="153"/>
      <c r="F184" s="145"/>
      <c r="G184" s="145"/>
      <c r="H184" s="145"/>
      <c r="I184" s="145"/>
      <c r="J184" s="153"/>
      <c r="K184" s="145"/>
      <c r="L184" s="145"/>
      <c r="M184" s="145"/>
      <c r="N184" s="145"/>
      <c r="O184" s="153"/>
      <c r="P184" s="145"/>
      <c r="Q184" s="145"/>
      <c r="R184" s="145"/>
    </row>
    <row r="185" spans="1:18" s="41" customFormat="1" ht="16.5" customHeight="1" hidden="1">
      <c r="A185" s="143">
        <v>3225</v>
      </c>
      <c r="B185" s="144" t="s">
        <v>15</v>
      </c>
      <c r="C185" s="145">
        <f t="shared" si="45"/>
        <v>0</v>
      </c>
      <c r="D185" s="145"/>
      <c r="E185" s="153"/>
      <c r="F185" s="145"/>
      <c r="G185" s="145"/>
      <c r="H185" s="153">
        <v>0</v>
      </c>
      <c r="I185" s="153"/>
      <c r="J185" s="146"/>
      <c r="K185" s="145"/>
      <c r="L185" s="145"/>
      <c r="M185" s="145"/>
      <c r="N185" s="145"/>
      <c r="O185" s="146"/>
      <c r="P185" s="145">
        <v>0</v>
      </c>
      <c r="Q185" s="145"/>
      <c r="R185" s="145"/>
    </row>
    <row r="186" spans="1:18" s="38" customFormat="1" ht="16.5" customHeight="1" hidden="1">
      <c r="A186" s="157">
        <v>3227</v>
      </c>
      <c r="B186" s="158" t="s">
        <v>34</v>
      </c>
      <c r="C186" s="145">
        <f t="shared" si="45"/>
        <v>0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45"/>
      <c r="Q186" s="145"/>
      <c r="R186" s="159"/>
    </row>
    <row r="187" spans="1:18" s="41" customFormat="1" ht="15.75" customHeight="1">
      <c r="A187" s="160">
        <v>323</v>
      </c>
      <c r="B187" s="161" t="s">
        <v>43</v>
      </c>
      <c r="C187" s="141">
        <f>D187+E187+F187+G187+H187+I187+J187+O187+P187+Q187</f>
        <v>0</v>
      </c>
      <c r="D187" s="142">
        <f>D188+D189+D190+D191+D192+D193+D194</f>
        <v>0</v>
      </c>
      <c r="E187" s="142">
        <f>E188+E189+E190+E191+E192+E193+E194</f>
        <v>0</v>
      </c>
      <c r="F187" s="141">
        <f>SUM(F188:F194)</f>
        <v>0</v>
      </c>
      <c r="G187" s="141">
        <f>SUM(G188:G194)</f>
        <v>0</v>
      </c>
      <c r="H187" s="141">
        <f>SUM(H188:H194)</f>
        <v>0</v>
      </c>
      <c r="I187" s="141">
        <f>SUM(I188:I194)</f>
        <v>0</v>
      </c>
      <c r="J187" s="142">
        <f>J188+J189+J190+J191+J192+J193+J194</f>
        <v>0</v>
      </c>
      <c r="K187" s="141">
        <f>SUM(K188:K194)</f>
        <v>0</v>
      </c>
      <c r="L187" s="141">
        <f>SUM(L188:L194)</f>
        <v>0</v>
      </c>
      <c r="M187" s="141">
        <f>SUM(M188:M194)</f>
        <v>0</v>
      </c>
      <c r="N187" s="141">
        <f>SUM(N188:N194)</f>
        <v>0</v>
      </c>
      <c r="O187" s="141">
        <f>SUM(O188:O194)</f>
        <v>0</v>
      </c>
      <c r="P187" s="142">
        <f>P188+P189+P190+P191+P192+P193+P194</f>
        <v>0</v>
      </c>
      <c r="Q187" s="141">
        <f>SUM(Q188:Q194)</f>
        <v>0</v>
      </c>
      <c r="R187" s="142">
        <f>R188+R189+R190+R191+R192+R193+R194</f>
        <v>0</v>
      </c>
    </row>
    <row r="188" spans="1:18" s="41" customFormat="1" ht="16.5" customHeight="1" hidden="1">
      <c r="A188" s="151">
        <v>3231</v>
      </c>
      <c r="B188" s="152" t="s">
        <v>52</v>
      </c>
      <c r="C188" s="145">
        <f aca="true" t="shared" si="46" ref="C188:C194">SUM(D188:P188)</f>
        <v>0</v>
      </c>
      <c r="D188" s="145"/>
      <c r="E188" s="153"/>
      <c r="F188" s="153"/>
      <c r="G188" s="153"/>
      <c r="H188" s="153"/>
      <c r="I188" s="153"/>
      <c r="J188" s="153"/>
      <c r="K188" s="145"/>
      <c r="L188" s="145"/>
      <c r="M188" s="145"/>
      <c r="N188" s="145"/>
      <c r="O188" s="153"/>
      <c r="P188" s="145"/>
      <c r="Q188" s="145"/>
      <c r="R188" s="145"/>
    </row>
    <row r="189" spans="1:18" s="41" customFormat="1" ht="16.5" customHeight="1" hidden="1">
      <c r="A189" s="151">
        <v>3232</v>
      </c>
      <c r="B189" s="162" t="s">
        <v>16</v>
      </c>
      <c r="C189" s="145">
        <f t="shared" si="46"/>
        <v>0</v>
      </c>
      <c r="D189" s="145"/>
      <c r="E189" s="153"/>
      <c r="F189" s="153"/>
      <c r="G189" s="153"/>
      <c r="H189" s="153"/>
      <c r="I189" s="153"/>
      <c r="J189" s="153"/>
      <c r="K189" s="145"/>
      <c r="L189" s="145"/>
      <c r="M189" s="145"/>
      <c r="N189" s="145"/>
      <c r="O189" s="153"/>
      <c r="P189" s="145"/>
      <c r="Q189" s="145"/>
      <c r="R189" s="145"/>
    </row>
    <row r="190" spans="1:18" s="41" customFormat="1" ht="16.5" customHeight="1" hidden="1">
      <c r="A190" s="151">
        <v>3233</v>
      </c>
      <c r="B190" s="162" t="s">
        <v>17</v>
      </c>
      <c r="C190" s="145">
        <f t="shared" si="46"/>
        <v>0</v>
      </c>
      <c r="D190" s="145"/>
      <c r="E190" s="153"/>
      <c r="F190" s="153"/>
      <c r="G190" s="153"/>
      <c r="H190" s="153"/>
      <c r="I190" s="153"/>
      <c r="J190" s="153"/>
      <c r="K190" s="145"/>
      <c r="L190" s="145"/>
      <c r="M190" s="145"/>
      <c r="N190" s="145"/>
      <c r="O190" s="153"/>
      <c r="P190" s="145"/>
      <c r="Q190" s="145"/>
      <c r="R190" s="145"/>
    </row>
    <row r="191" spans="1:18" s="65" customFormat="1" ht="16.5" customHeight="1" hidden="1">
      <c r="A191" s="151">
        <v>3236</v>
      </c>
      <c r="B191" s="152" t="s">
        <v>96</v>
      </c>
      <c r="C191" s="145">
        <f t="shared" si="46"/>
        <v>0</v>
      </c>
      <c r="D191" s="145">
        <v>0</v>
      </c>
      <c r="E191" s="153"/>
      <c r="F191" s="153"/>
      <c r="G191" s="153"/>
      <c r="H191" s="153"/>
      <c r="I191" s="153"/>
      <c r="J191" s="153"/>
      <c r="K191" s="145"/>
      <c r="L191" s="145"/>
      <c r="M191" s="145"/>
      <c r="N191" s="145"/>
      <c r="O191" s="153">
        <v>0</v>
      </c>
      <c r="P191" s="145"/>
      <c r="Q191" s="145"/>
      <c r="R191" s="145"/>
    </row>
    <row r="192" spans="1:18" s="38" customFormat="1" ht="16.5" customHeight="1" hidden="1">
      <c r="A192" s="151">
        <v>3237</v>
      </c>
      <c r="B192" s="152" t="s">
        <v>18</v>
      </c>
      <c r="C192" s="145">
        <f t="shared" si="46"/>
        <v>0</v>
      </c>
      <c r="D192" s="145">
        <v>0</v>
      </c>
      <c r="E192" s="153"/>
      <c r="F192" s="153"/>
      <c r="G192" s="153"/>
      <c r="H192" s="153"/>
      <c r="I192" s="153"/>
      <c r="J192" s="153"/>
      <c r="K192" s="145"/>
      <c r="L192" s="145"/>
      <c r="M192" s="145"/>
      <c r="N192" s="145"/>
      <c r="O192" s="153">
        <v>0</v>
      </c>
      <c r="P192" s="145"/>
      <c r="Q192" s="145"/>
      <c r="R192" s="145">
        <v>0</v>
      </c>
    </row>
    <row r="193" spans="1:18" s="38" customFormat="1" ht="16.5" customHeight="1" hidden="1">
      <c r="A193" s="143">
        <v>3238</v>
      </c>
      <c r="B193" s="144" t="s">
        <v>19</v>
      </c>
      <c r="C193" s="145">
        <f t="shared" si="46"/>
        <v>0</v>
      </c>
      <c r="D193" s="145">
        <v>0</v>
      </c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>
        <v>0</v>
      </c>
    </row>
    <row r="194" spans="1:18" s="38" customFormat="1" ht="16.5" customHeight="1" hidden="1">
      <c r="A194" s="151">
        <v>3239</v>
      </c>
      <c r="B194" s="152" t="s">
        <v>20</v>
      </c>
      <c r="C194" s="145">
        <f t="shared" si="46"/>
        <v>0</v>
      </c>
      <c r="D194" s="145"/>
      <c r="E194" s="153"/>
      <c r="F194" s="145"/>
      <c r="G194" s="145"/>
      <c r="H194" s="145"/>
      <c r="I194" s="145"/>
      <c r="J194" s="153"/>
      <c r="K194" s="145"/>
      <c r="L194" s="145"/>
      <c r="M194" s="145"/>
      <c r="N194" s="145"/>
      <c r="O194" s="153"/>
      <c r="P194" s="145"/>
      <c r="Q194" s="145"/>
      <c r="R194" s="145"/>
    </row>
    <row r="195" spans="1:18" s="41" customFormat="1" ht="16.5" customHeight="1">
      <c r="A195" s="138">
        <v>324</v>
      </c>
      <c r="B195" s="139" t="s">
        <v>54</v>
      </c>
      <c r="C195" s="141">
        <f>D195+E195+F195+G195+H195+I195+J195+O195+P195+Q195</f>
        <v>0</v>
      </c>
      <c r="D195" s="141">
        <f aca="true" t="shared" si="47" ref="D195:R195">D196</f>
        <v>0</v>
      </c>
      <c r="E195" s="141">
        <f t="shared" si="47"/>
        <v>0</v>
      </c>
      <c r="F195" s="141">
        <f t="shared" si="47"/>
        <v>0</v>
      </c>
      <c r="G195" s="141">
        <f t="shared" si="47"/>
        <v>0</v>
      </c>
      <c r="H195" s="141">
        <f t="shared" si="47"/>
        <v>0</v>
      </c>
      <c r="I195" s="141">
        <f t="shared" si="47"/>
        <v>0</v>
      </c>
      <c r="J195" s="141">
        <f t="shared" si="47"/>
        <v>0</v>
      </c>
      <c r="K195" s="141">
        <f t="shared" si="47"/>
        <v>0</v>
      </c>
      <c r="L195" s="141">
        <f t="shared" si="47"/>
        <v>0</v>
      </c>
      <c r="M195" s="141">
        <f t="shared" si="47"/>
        <v>0</v>
      </c>
      <c r="N195" s="141">
        <f t="shared" si="47"/>
        <v>0</v>
      </c>
      <c r="O195" s="141">
        <f t="shared" si="47"/>
        <v>0</v>
      </c>
      <c r="P195" s="141">
        <f t="shared" si="47"/>
        <v>0</v>
      </c>
      <c r="Q195" s="141">
        <f t="shared" si="47"/>
        <v>0</v>
      </c>
      <c r="R195" s="141">
        <f t="shared" si="47"/>
        <v>0</v>
      </c>
    </row>
    <row r="196" spans="1:18" s="41" customFormat="1" ht="0.75" customHeight="1" hidden="1">
      <c r="A196" s="151">
        <v>3241</v>
      </c>
      <c r="B196" s="152" t="s">
        <v>55</v>
      </c>
      <c r="C196" s="145">
        <f>SUM(D196:Q196)</f>
        <v>0</v>
      </c>
      <c r="D196" s="145"/>
      <c r="E196" s="153"/>
      <c r="F196" s="145"/>
      <c r="G196" s="145"/>
      <c r="H196" s="145"/>
      <c r="I196" s="145"/>
      <c r="J196" s="153"/>
      <c r="K196" s="145"/>
      <c r="L196" s="145"/>
      <c r="M196" s="145"/>
      <c r="N196" s="145"/>
      <c r="O196" s="153"/>
      <c r="P196" s="145"/>
      <c r="Q196" s="145"/>
      <c r="R196" s="145"/>
    </row>
    <row r="197" spans="1:18" s="38" customFormat="1" ht="14.25" customHeight="1">
      <c r="A197" s="138">
        <v>329</v>
      </c>
      <c r="B197" s="139" t="s">
        <v>46</v>
      </c>
      <c r="C197" s="141">
        <f>D197+E197+F197+G197+H197+I197+J197+O197+P197+Q197</f>
        <v>0</v>
      </c>
      <c r="D197" s="141">
        <f aca="true" t="shared" si="48" ref="D197:I197">D198+D199+D200+D201+D202</f>
        <v>0</v>
      </c>
      <c r="E197" s="141">
        <f t="shared" si="48"/>
        <v>0</v>
      </c>
      <c r="F197" s="141">
        <f t="shared" si="48"/>
        <v>0</v>
      </c>
      <c r="G197" s="141">
        <f t="shared" si="48"/>
        <v>0</v>
      </c>
      <c r="H197" s="141">
        <f t="shared" si="48"/>
        <v>0</v>
      </c>
      <c r="I197" s="141">
        <f t="shared" si="48"/>
        <v>0</v>
      </c>
      <c r="J197" s="141">
        <f aca="true" t="shared" si="49" ref="J197:R197">J198+J199+J200+J201+J202</f>
        <v>0</v>
      </c>
      <c r="K197" s="141">
        <f t="shared" si="49"/>
        <v>0</v>
      </c>
      <c r="L197" s="141">
        <f t="shared" si="49"/>
        <v>0</v>
      </c>
      <c r="M197" s="141">
        <f t="shared" si="49"/>
        <v>0</v>
      </c>
      <c r="N197" s="141">
        <f t="shared" si="49"/>
        <v>0</v>
      </c>
      <c r="O197" s="141">
        <f t="shared" si="49"/>
        <v>0</v>
      </c>
      <c r="P197" s="141">
        <f t="shared" si="49"/>
        <v>0</v>
      </c>
      <c r="Q197" s="141">
        <f t="shared" si="49"/>
        <v>0</v>
      </c>
      <c r="R197" s="141">
        <f t="shared" si="49"/>
        <v>0</v>
      </c>
    </row>
    <row r="198" spans="1:18" s="38" customFormat="1" ht="16.5" customHeight="1" hidden="1">
      <c r="A198" s="143">
        <v>3291</v>
      </c>
      <c r="B198" s="144" t="s">
        <v>100</v>
      </c>
      <c r="C198" s="145">
        <f>SUM(D198:P198)</f>
        <v>0</v>
      </c>
      <c r="D198" s="141"/>
      <c r="E198" s="145"/>
      <c r="F198" s="141"/>
      <c r="G198" s="145"/>
      <c r="H198" s="141"/>
      <c r="I198" s="145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1:18" s="41" customFormat="1" ht="16.5" customHeight="1" hidden="1">
      <c r="A199" s="143">
        <v>3292</v>
      </c>
      <c r="B199" s="144" t="s">
        <v>21</v>
      </c>
      <c r="C199" s="145">
        <f>SUM(D199:P199)</f>
        <v>0</v>
      </c>
      <c r="D199" s="145">
        <v>0</v>
      </c>
      <c r="E199" s="153"/>
      <c r="F199" s="145"/>
      <c r="G199" s="145"/>
      <c r="H199" s="145"/>
      <c r="I199" s="145"/>
      <c r="J199" s="153"/>
      <c r="K199" s="145"/>
      <c r="L199" s="145"/>
      <c r="M199" s="145"/>
      <c r="N199" s="145"/>
      <c r="O199" s="153"/>
      <c r="P199" s="145"/>
      <c r="Q199" s="145">
        <f>P199*103.1%</f>
        <v>0</v>
      </c>
      <c r="R199" s="145">
        <v>0</v>
      </c>
    </row>
    <row r="200" spans="1:18" s="41" customFormat="1" ht="16.5" customHeight="1" hidden="1">
      <c r="A200" s="157">
        <v>3293</v>
      </c>
      <c r="B200" s="158" t="s">
        <v>22</v>
      </c>
      <c r="C200" s="145">
        <f>SUM(D200:P200)</f>
        <v>0</v>
      </c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45"/>
      <c r="Q200" s="145"/>
      <c r="R200" s="159"/>
    </row>
    <row r="201" spans="1:18" s="41" customFormat="1" ht="16.5" customHeight="1" hidden="1">
      <c r="A201" s="157">
        <v>3294</v>
      </c>
      <c r="B201" s="158" t="s">
        <v>31</v>
      </c>
      <c r="C201" s="145">
        <f>SUM(D201:P201)</f>
        <v>0</v>
      </c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45"/>
      <c r="Q201" s="145"/>
      <c r="R201" s="159"/>
    </row>
    <row r="202" spans="1:18" s="41" customFormat="1" ht="16.5" customHeight="1" hidden="1">
      <c r="A202" s="151">
        <v>3299</v>
      </c>
      <c r="B202" s="162" t="s">
        <v>12</v>
      </c>
      <c r="C202" s="145">
        <f>SUM(D202:P202)</f>
        <v>0</v>
      </c>
      <c r="D202" s="145"/>
      <c r="E202" s="153"/>
      <c r="F202" s="153"/>
      <c r="G202" s="153"/>
      <c r="H202" s="153"/>
      <c r="I202" s="153"/>
      <c r="J202" s="153"/>
      <c r="K202" s="145"/>
      <c r="L202" s="145"/>
      <c r="M202" s="145"/>
      <c r="N202" s="145"/>
      <c r="O202" s="153"/>
      <c r="P202" s="145"/>
      <c r="Q202" s="145"/>
      <c r="R202" s="145"/>
    </row>
    <row r="203" spans="1:18" s="41" customFormat="1" ht="16.5" customHeight="1">
      <c r="A203" s="138">
        <v>42</v>
      </c>
      <c r="B203" s="139" t="s">
        <v>56</v>
      </c>
      <c r="C203" s="141">
        <f>C204</f>
        <v>0</v>
      </c>
      <c r="D203" s="141">
        <f>D204</f>
        <v>0</v>
      </c>
      <c r="E203" s="141">
        <f aca="true" t="shared" si="50" ref="E203:N203">E204</f>
        <v>0</v>
      </c>
      <c r="F203" s="141">
        <f>F204</f>
        <v>0</v>
      </c>
      <c r="G203" s="141">
        <f>G204</f>
        <v>0</v>
      </c>
      <c r="H203" s="141">
        <f t="shared" si="50"/>
        <v>0</v>
      </c>
      <c r="I203" s="141">
        <f t="shared" si="50"/>
        <v>0</v>
      </c>
      <c r="J203" s="141">
        <f>J204</f>
        <v>0</v>
      </c>
      <c r="K203" s="141">
        <f t="shared" si="50"/>
        <v>0</v>
      </c>
      <c r="L203" s="141">
        <f t="shared" si="50"/>
        <v>0</v>
      </c>
      <c r="M203" s="141">
        <f t="shared" si="50"/>
        <v>0</v>
      </c>
      <c r="N203" s="141">
        <f t="shared" si="50"/>
        <v>0</v>
      </c>
      <c r="O203" s="141">
        <f>O204</f>
        <v>0</v>
      </c>
      <c r="P203" s="141">
        <f>P204</f>
        <v>0</v>
      </c>
      <c r="Q203" s="141">
        <f>Q204</f>
        <v>0</v>
      </c>
      <c r="R203" s="141">
        <f>R204</f>
        <v>0</v>
      </c>
    </row>
    <row r="204" spans="1:18" s="41" customFormat="1" ht="15.75" customHeight="1">
      <c r="A204" s="138">
        <v>422</v>
      </c>
      <c r="B204" s="139" t="s">
        <v>57</v>
      </c>
      <c r="C204" s="141">
        <f>D204+E204+F204+G204+H204+I204+J204+O204+P204+Q204</f>
        <v>0</v>
      </c>
      <c r="D204" s="141">
        <f aca="true" t="shared" si="51" ref="D204:I204">D205+D206+D207+D208</f>
        <v>0</v>
      </c>
      <c r="E204" s="141">
        <f t="shared" si="51"/>
        <v>0</v>
      </c>
      <c r="F204" s="141">
        <f t="shared" si="51"/>
        <v>0</v>
      </c>
      <c r="G204" s="141">
        <f t="shared" si="51"/>
        <v>0</v>
      </c>
      <c r="H204" s="141">
        <f t="shared" si="51"/>
        <v>0</v>
      </c>
      <c r="I204" s="141">
        <f t="shared" si="51"/>
        <v>0</v>
      </c>
      <c r="J204" s="141">
        <f aca="true" t="shared" si="52" ref="J204:R204">J205+J206+J207+J208</f>
        <v>0</v>
      </c>
      <c r="K204" s="141">
        <f t="shared" si="52"/>
        <v>0</v>
      </c>
      <c r="L204" s="141">
        <f t="shared" si="52"/>
        <v>0</v>
      </c>
      <c r="M204" s="141">
        <f t="shared" si="52"/>
        <v>0</v>
      </c>
      <c r="N204" s="141">
        <f t="shared" si="52"/>
        <v>0</v>
      </c>
      <c r="O204" s="141">
        <f t="shared" si="52"/>
        <v>0</v>
      </c>
      <c r="P204" s="141">
        <f t="shared" si="52"/>
        <v>0</v>
      </c>
      <c r="Q204" s="141">
        <f t="shared" si="52"/>
        <v>0</v>
      </c>
      <c r="R204" s="141">
        <f t="shared" si="52"/>
        <v>0</v>
      </c>
    </row>
    <row r="205" spans="1:18" s="38" customFormat="1" ht="16.5" customHeight="1" hidden="1">
      <c r="A205" s="151">
        <v>4221</v>
      </c>
      <c r="B205" s="152" t="s">
        <v>23</v>
      </c>
      <c r="C205" s="145">
        <f>SUM(D205:P205)</f>
        <v>0</v>
      </c>
      <c r="D205" s="145"/>
      <c r="E205" s="153"/>
      <c r="F205" s="153"/>
      <c r="G205" s="153"/>
      <c r="H205" s="153">
        <v>0</v>
      </c>
      <c r="I205" s="153"/>
      <c r="J205" s="153"/>
      <c r="K205" s="145"/>
      <c r="L205" s="145"/>
      <c r="M205" s="145"/>
      <c r="N205" s="145"/>
      <c r="O205" s="153"/>
      <c r="P205" s="145"/>
      <c r="Q205" s="145"/>
      <c r="R205" s="145"/>
    </row>
    <row r="206" spans="1:18" s="41" customFormat="1" ht="16.5" customHeight="1" hidden="1">
      <c r="A206" s="151">
        <v>4223</v>
      </c>
      <c r="B206" s="152" t="s">
        <v>58</v>
      </c>
      <c r="C206" s="145">
        <f>SUM(D206:P206)</f>
        <v>0</v>
      </c>
      <c r="D206" s="145"/>
      <c r="E206" s="153"/>
      <c r="F206" s="145"/>
      <c r="G206" s="145"/>
      <c r="H206" s="145"/>
      <c r="I206" s="145"/>
      <c r="J206" s="153"/>
      <c r="K206" s="145"/>
      <c r="L206" s="145"/>
      <c r="M206" s="145"/>
      <c r="N206" s="145"/>
      <c r="O206" s="153"/>
      <c r="P206" s="145"/>
      <c r="Q206" s="145"/>
      <c r="R206" s="145"/>
    </row>
    <row r="207" spans="1:18" s="38" customFormat="1" ht="16.5" customHeight="1" hidden="1">
      <c r="A207" s="151">
        <v>4227</v>
      </c>
      <c r="B207" s="152" t="s">
        <v>59</v>
      </c>
      <c r="C207" s="145">
        <f>SUM(D207:P207)</f>
        <v>0</v>
      </c>
      <c r="D207" s="145"/>
      <c r="E207" s="153"/>
      <c r="F207" s="145"/>
      <c r="G207" s="145"/>
      <c r="H207" s="145">
        <v>0</v>
      </c>
      <c r="I207" s="145"/>
      <c r="J207" s="153"/>
      <c r="K207" s="145"/>
      <c r="L207" s="145"/>
      <c r="M207" s="145"/>
      <c r="N207" s="145"/>
      <c r="O207" s="153"/>
      <c r="P207" s="145"/>
      <c r="Q207" s="145">
        <f>P207*105.7%</f>
        <v>0</v>
      </c>
      <c r="R207" s="145"/>
    </row>
    <row r="208" spans="1:18" s="41" customFormat="1" ht="16.5" customHeight="1" hidden="1">
      <c r="A208" s="151">
        <v>4241</v>
      </c>
      <c r="B208" s="152" t="s">
        <v>101</v>
      </c>
      <c r="C208" s="145">
        <f>SUM(D208:P208)</f>
        <v>0</v>
      </c>
      <c r="D208" s="145"/>
      <c r="E208" s="153"/>
      <c r="F208" s="145"/>
      <c r="G208" s="145"/>
      <c r="H208" s="145">
        <v>0</v>
      </c>
      <c r="I208" s="145"/>
      <c r="J208" s="153"/>
      <c r="K208" s="145"/>
      <c r="L208" s="145"/>
      <c r="M208" s="145"/>
      <c r="N208" s="145"/>
      <c r="O208" s="153"/>
      <c r="P208" s="145"/>
      <c r="Q208" s="145"/>
      <c r="R208" s="145"/>
    </row>
    <row r="209" spans="1:18" s="38" customFormat="1" ht="16.5" customHeight="1" thickBot="1">
      <c r="A209" s="135"/>
      <c r="B209" s="136" t="s">
        <v>32</v>
      </c>
      <c r="C209" s="137">
        <f>C203+C174+C166</f>
        <v>0</v>
      </c>
      <c r="D209" s="137">
        <f>D167+D169+D171+D174</f>
        <v>0</v>
      </c>
      <c r="E209" s="137">
        <f aca="true" t="shared" si="53" ref="E209:Q209">E203+E174+E166</f>
        <v>0</v>
      </c>
      <c r="F209" s="137">
        <f t="shared" si="53"/>
        <v>0</v>
      </c>
      <c r="G209" s="137">
        <f t="shared" si="53"/>
        <v>0</v>
      </c>
      <c r="H209" s="137">
        <f t="shared" si="53"/>
        <v>0</v>
      </c>
      <c r="I209" s="137">
        <f t="shared" si="53"/>
        <v>0</v>
      </c>
      <c r="J209" s="137">
        <f t="shared" si="53"/>
        <v>0</v>
      </c>
      <c r="K209" s="137">
        <f t="shared" si="53"/>
        <v>0</v>
      </c>
      <c r="L209" s="137">
        <f t="shared" si="53"/>
        <v>0</v>
      </c>
      <c r="M209" s="137">
        <f t="shared" si="53"/>
        <v>0</v>
      </c>
      <c r="N209" s="137">
        <f t="shared" si="53"/>
        <v>0</v>
      </c>
      <c r="O209" s="137">
        <f t="shared" si="53"/>
        <v>0</v>
      </c>
      <c r="P209" s="137">
        <f t="shared" si="53"/>
        <v>0</v>
      </c>
      <c r="Q209" s="137">
        <f t="shared" si="53"/>
        <v>0</v>
      </c>
      <c r="R209" s="137">
        <f>R167+R169+R171+R174</f>
        <v>0</v>
      </c>
    </row>
    <row r="210" spans="1:4" s="38" customFormat="1" ht="16.5" customHeight="1">
      <c r="A210" s="69"/>
      <c r="B210" s="70"/>
      <c r="C210" s="52"/>
      <c r="D210" s="68"/>
    </row>
    <row r="211" spans="1:4" ht="15.75">
      <c r="A211" s="66"/>
      <c r="B211" s="67"/>
      <c r="C211" s="71"/>
      <c r="D211" s="68"/>
    </row>
    <row r="212" spans="1:20" ht="18.75">
      <c r="A212" s="342" t="s">
        <v>171</v>
      </c>
      <c r="B212" s="343"/>
      <c r="C212" s="343"/>
      <c r="D212" s="343"/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3"/>
      <c r="Q212" s="343"/>
      <c r="R212" s="343"/>
      <c r="S212" s="343"/>
      <c r="T212" s="344"/>
    </row>
    <row r="213" spans="1:4" ht="32.25" thickBot="1">
      <c r="A213" s="242" t="s">
        <v>172</v>
      </c>
      <c r="B213" s="243" t="s">
        <v>173</v>
      </c>
      <c r="C213" s="348" t="s">
        <v>174</v>
      </c>
      <c r="D213" s="348"/>
    </row>
    <row r="214" spans="1:4" ht="18.75" thickBot="1">
      <c r="A214" s="244">
        <v>3</v>
      </c>
      <c r="B214" s="245" t="s">
        <v>155</v>
      </c>
      <c r="C214" s="346">
        <f>C215+C224</f>
        <v>7040000</v>
      </c>
      <c r="D214" s="347"/>
    </row>
    <row r="215" spans="1:4" ht="17.25" thickBot="1">
      <c r="A215" s="246">
        <v>31</v>
      </c>
      <c r="B215" s="247" t="s">
        <v>47</v>
      </c>
      <c r="C215" s="340">
        <f>C216+C220+C222</f>
        <v>6810000</v>
      </c>
      <c r="D215" s="341"/>
    </row>
    <row r="216" spans="1:4" ht="54" customHeight="1">
      <c r="A216" s="182">
        <v>311</v>
      </c>
      <c r="B216" s="183" t="s">
        <v>156</v>
      </c>
      <c r="C216" s="338">
        <f>C217+C218+C219</f>
        <v>5680000</v>
      </c>
      <c r="D216" s="339"/>
    </row>
    <row r="217" spans="1:4" ht="15.75" hidden="1">
      <c r="A217" s="235">
        <v>3111</v>
      </c>
      <c r="B217" s="236" t="s">
        <v>6</v>
      </c>
      <c r="C217" s="328">
        <v>5600000</v>
      </c>
      <c r="D217" s="329"/>
    </row>
    <row r="218" spans="1:4" ht="15.75" hidden="1">
      <c r="A218" s="235">
        <v>3113</v>
      </c>
      <c r="B218" s="236" t="s">
        <v>157</v>
      </c>
      <c r="C218" s="328">
        <v>40000</v>
      </c>
      <c r="D218" s="329"/>
    </row>
    <row r="219" spans="1:4" ht="15.75" hidden="1">
      <c r="A219" s="235">
        <v>3114</v>
      </c>
      <c r="B219" s="236" t="s">
        <v>158</v>
      </c>
      <c r="C219" s="328">
        <v>40000</v>
      </c>
      <c r="D219" s="329"/>
    </row>
    <row r="220" spans="1:4" ht="18" customHeight="1" thickBot="1">
      <c r="A220" s="182">
        <v>313</v>
      </c>
      <c r="B220" s="183" t="s">
        <v>159</v>
      </c>
      <c r="C220" s="358">
        <f>C221</f>
        <v>950000</v>
      </c>
      <c r="D220" s="359"/>
    </row>
    <row r="221" spans="1:4" ht="1.5" customHeight="1" hidden="1" thickBot="1">
      <c r="A221" s="235">
        <v>3132</v>
      </c>
      <c r="B221" s="236" t="s">
        <v>160</v>
      </c>
      <c r="C221" s="328">
        <v>950000</v>
      </c>
      <c r="D221" s="329"/>
    </row>
    <row r="222" spans="1:4" ht="17.25" thickBot="1">
      <c r="A222" s="184">
        <v>312</v>
      </c>
      <c r="B222" s="185" t="s">
        <v>161</v>
      </c>
      <c r="C222" s="330">
        <f>C223</f>
        <v>180000</v>
      </c>
      <c r="D222" s="331"/>
    </row>
    <row r="223" spans="1:4" ht="32.25" hidden="1" thickBot="1">
      <c r="A223" s="237">
        <v>3121</v>
      </c>
      <c r="B223" s="238" t="s">
        <v>162</v>
      </c>
      <c r="C223" s="356">
        <v>180000</v>
      </c>
      <c r="D223" s="357"/>
    </row>
    <row r="224" spans="1:4" ht="17.25" thickBot="1">
      <c r="A224" s="248">
        <v>32</v>
      </c>
      <c r="B224" s="249" t="s">
        <v>39</v>
      </c>
      <c r="C224" s="340">
        <f>C225+C227+C229</f>
        <v>230000</v>
      </c>
      <c r="D224" s="341"/>
    </row>
    <row r="225" spans="1:4" ht="33">
      <c r="A225" s="186">
        <v>321</v>
      </c>
      <c r="B225" s="187" t="s">
        <v>163</v>
      </c>
      <c r="C225" s="349">
        <f>C226</f>
        <v>180000</v>
      </c>
      <c r="D225" s="350"/>
    </row>
    <row r="226" spans="1:4" ht="15.75" hidden="1">
      <c r="A226" s="235">
        <v>3212</v>
      </c>
      <c r="B226" s="236" t="s">
        <v>164</v>
      </c>
      <c r="C226" s="328">
        <v>180000</v>
      </c>
      <c r="D226" s="329"/>
    </row>
    <row r="227" spans="1:4" ht="16.5">
      <c r="A227" s="186">
        <v>323</v>
      </c>
      <c r="B227" s="187" t="s">
        <v>165</v>
      </c>
      <c r="C227" s="330">
        <f>C228</f>
        <v>20000</v>
      </c>
      <c r="D227" s="331"/>
    </row>
    <row r="228" spans="1:4" ht="15.75" hidden="1">
      <c r="A228" s="237">
        <v>3237</v>
      </c>
      <c r="B228" s="238" t="s">
        <v>166</v>
      </c>
      <c r="C228" s="328">
        <v>20000</v>
      </c>
      <c r="D228" s="329"/>
    </row>
    <row r="229" spans="1:4" ht="15.75">
      <c r="A229" s="239">
        <v>329</v>
      </c>
      <c r="B229" s="240" t="s">
        <v>167</v>
      </c>
      <c r="C229" s="334">
        <f>C230</f>
        <v>30000</v>
      </c>
      <c r="D229" s="334"/>
    </row>
    <row r="230" spans="1:4" ht="47.25" hidden="1">
      <c r="A230" s="241">
        <v>3295</v>
      </c>
      <c r="B230" s="236" t="s">
        <v>168</v>
      </c>
      <c r="C230" s="337">
        <v>30000</v>
      </c>
      <c r="D230" s="337"/>
    </row>
    <row r="231" spans="1:4" ht="21" thickBot="1">
      <c r="A231" s="332" t="s">
        <v>169</v>
      </c>
      <c r="B231" s="333"/>
      <c r="C231" s="335">
        <f>C214</f>
        <v>7040000</v>
      </c>
      <c r="D231" s="336"/>
    </row>
    <row r="233" spans="1:18" ht="86.25" customHeight="1">
      <c r="A233" s="268"/>
      <c r="B233" s="269"/>
      <c r="C233" s="188" t="s">
        <v>191</v>
      </c>
      <c r="D233" s="189" t="s">
        <v>24</v>
      </c>
      <c r="E233" s="189" t="s">
        <v>70</v>
      </c>
      <c r="F233" s="188" t="s">
        <v>91</v>
      </c>
      <c r="G233" s="189" t="s">
        <v>92</v>
      </c>
      <c r="H233" s="189" t="s">
        <v>181</v>
      </c>
      <c r="I233" s="189" t="s">
        <v>114</v>
      </c>
      <c r="J233" s="189" t="s">
        <v>74</v>
      </c>
      <c r="K233" s="189"/>
      <c r="L233" s="189"/>
      <c r="M233" s="189"/>
      <c r="N233" s="189"/>
      <c r="O233" s="270" t="s">
        <v>113</v>
      </c>
      <c r="P233" s="189" t="s">
        <v>77</v>
      </c>
      <c r="Q233" s="189" t="s">
        <v>98</v>
      </c>
      <c r="R233" s="189" t="s">
        <v>144</v>
      </c>
    </row>
    <row r="234" spans="1:19" ht="18.75">
      <c r="A234" s="266"/>
      <c r="B234" s="267" t="s">
        <v>179</v>
      </c>
      <c r="C234" s="142">
        <f>SUM(C156,C63,C95,C145)</f>
        <v>3759800</v>
      </c>
      <c r="D234" s="147">
        <f>SUM(D156,D95,D63)</f>
        <v>933900</v>
      </c>
      <c r="E234" s="142">
        <f>SUM(E145,E95,E63)</f>
        <v>1405200</v>
      </c>
      <c r="F234" s="142">
        <f>SUM(F63,F145)</f>
        <v>257300</v>
      </c>
      <c r="G234" s="142">
        <f>SUM(G145,G95,G63)</f>
        <v>411600</v>
      </c>
      <c r="H234" s="142">
        <f>SUM(H145,H63,H95)</f>
        <v>55000</v>
      </c>
      <c r="I234" s="142">
        <f>SUM(I145)</f>
        <v>38000</v>
      </c>
      <c r="J234" s="142">
        <f>SUM(J145)</f>
        <v>154000</v>
      </c>
      <c r="K234" s="142"/>
      <c r="L234" s="142"/>
      <c r="M234" s="142"/>
      <c r="N234" s="142"/>
      <c r="O234" s="142">
        <f>SUM(O145,O156)</f>
        <v>421300</v>
      </c>
      <c r="P234" s="142">
        <f>SUM(P145)</f>
        <v>5500</v>
      </c>
      <c r="Q234" s="142">
        <f>SUM(Q145)</f>
        <v>45000</v>
      </c>
      <c r="R234" s="142">
        <f>SUM(R145)</f>
        <v>8000</v>
      </c>
      <c r="S234" s="29"/>
    </row>
    <row r="235" spans="1:19" ht="18.75">
      <c r="A235" s="266"/>
      <c r="B235" s="267" t="s">
        <v>180</v>
      </c>
      <c r="C235" s="271">
        <f>SUM(C234,C231)</f>
        <v>10799800</v>
      </c>
      <c r="D235" s="27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29"/>
    </row>
    <row r="240" spans="2:17" ht="15.75">
      <c r="B240" s="36" t="s">
        <v>186</v>
      </c>
      <c r="C240" s="36"/>
      <c r="O240" s="355" t="s">
        <v>187</v>
      </c>
      <c r="P240" s="355"/>
      <c r="Q240" s="277"/>
    </row>
    <row r="241" spans="2:16" ht="15.75">
      <c r="B241" s="36"/>
      <c r="C241" s="37"/>
      <c r="O241" s="36"/>
      <c r="P241" s="37"/>
    </row>
    <row r="242" spans="2:15" ht="15.75">
      <c r="B242" s="36" t="s">
        <v>188</v>
      </c>
      <c r="C242" s="37"/>
      <c r="O242" s="37" t="s">
        <v>188</v>
      </c>
    </row>
  </sheetData>
  <sheetProtection/>
  <mergeCells count="36">
    <mergeCell ref="A20:B20"/>
    <mergeCell ref="A23:B23"/>
    <mergeCell ref="O240:P240"/>
    <mergeCell ref="C223:D223"/>
    <mergeCell ref="C224:D224"/>
    <mergeCell ref="C217:D217"/>
    <mergeCell ref="C218:D218"/>
    <mergeCell ref="C219:D219"/>
    <mergeCell ref="C220:D220"/>
    <mergeCell ref="C221:D221"/>
    <mergeCell ref="C222:D222"/>
    <mergeCell ref="C230:D230"/>
    <mergeCell ref="C216:D216"/>
    <mergeCell ref="C215:D215"/>
    <mergeCell ref="A212:T212"/>
    <mergeCell ref="A21:B21"/>
    <mergeCell ref="C214:D214"/>
    <mergeCell ref="C213:D213"/>
    <mergeCell ref="A22:B22"/>
    <mergeCell ref="C225:D225"/>
    <mergeCell ref="C226:D226"/>
    <mergeCell ref="C227:D227"/>
    <mergeCell ref="C228:D228"/>
    <mergeCell ref="A231:B231"/>
    <mergeCell ref="C229:D229"/>
    <mergeCell ref="C231:D231"/>
    <mergeCell ref="A1:Q1"/>
    <mergeCell ref="C27:Q27"/>
    <mergeCell ref="A95:B95"/>
    <mergeCell ref="A10:B10"/>
    <mergeCell ref="A11:B11"/>
    <mergeCell ref="A13:B13"/>
    <mergeCell ref="A14:B14"/>
    <mergeCell ref="A12:B12"/>
    <mergeCell ref="A24:B24"/>
    <mergeCell ref="A6:B6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6" manualBreakCount="6">
    <brk id="24" max="19" man="1"/>
    <brk id="63" max="19" man="1"/>
    <brk id="95" max="19" man="1"/>
    <brk id="146" max="19" man="1"/>
    <brk id="161" max="19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view="pageBreakPreview" zoomScale="60" zoomScaleNormal="75" zoomScalePageLayoutView="0" workbookViewId="0" topLeftCell="A42">
      <selection activeCell="B22" sqref="B22:I22"/>
    </sheetView>
  </sheetViews>
  <sheetFormatPr defaultColWidth="11.421875" defaultRowHeight="12.75"/>
  <cols>
    <col min="1" max="1" width="27.00390625" style="98" customWidth="1"/>
    <col min="2" max="2" width="14.7109375" style="98" customWidth="1"/>
    <col min="3" max="3" width="15.00390625" style="98" customWidth="1"/>
    <col min="4" max="4" width="17.57421875" style="130" customWidth="1"/>
    <col min="5" max="5" width="14.7109375" style="96" customWidth="1"/>
    <col min="6" max="6" width="13.421875" style="96" customWidth="1"/>
    <col min="7" max="9" width="17.57421875" style="96" customWidth="1"/>
    <col min="10" max="10" width="7.8515625" style="96" customWidth="1"/>
    <col min="11" max="11" width="14.28125" style="96" customWidth="1"/>
    <col min="12" max="12" width="7.8515625" style="96" customWidth="1"/>
    <col min="13" max="16384" width="11.421875" style="96" customWidth="1"/>
  </cols>
  <sheetData>
    <row r="1" spans="1:9" ht="24" customHeight="1">
      <c r="A1" s="362" t="s">
        <v>117</v>
      </c>
      <c r="B1" s="362"/>
      <c r="C1" s="362"/>
      <c r="D1" s="362"/>
      <c r="E1" s="362"/>
      <c r="F1" s="362"/>
      <c r="G1" s="362"/>
      <c r="H1" s="362"/>
      <c r="I1" s="362"/>
    </row>
    <row r="2" spans="1:9" s="73" customFormat="1" ht="13.5" thickBot="1">
      <c r="A2" s="72"/>
      <c r="I2" s="74" t="s">
        <v>4</v>
      </c>
    </row>
    <row r="3" spans="1:9" s="73" customFormat="1" ht="30.75" customHeight="1" thickBot="1">
      <c r="A3" s="133" t="s">
        <v>118</v>
      </c>
      <c r="B3" s="363" t="s">
        <v>198</v>
      </c>
      <c r="C3" s="364"/>
      <c r="D3" s="364"/>
      <c r="E3" s="364"/>
      <c r="F3" s="364"/>
      <c r="G3" s="364"/>
      <c r="H3" s="364"/>
      <c r="I3" s="365"/>
    </row>
    <row r="4" spans="1:9" s="73" customFormat="1" ht="77.25" thickBot="1">
      <c r="A4" s="234" t="s">
        <v>119</v>
      </c>
      <c r="B4" s="134" t="s">
        <v>106</v>
      </c>
      <c r="C4" s="75" t="s">
        <v>77</v>
      </c>
      <c r="D4" s="75" t="s">
        <v>107</v>
      </c>
      <c r="E4" s="75" t="s">
        <v>33</v>
      </c>
      <c r="F4" s="75" t="s">
        <v>108</v>
      </c>
      <c r="G4" s="75" t="s">
        <v>25</v>
      </c>
      <c r="H4" s="76" t="s">
        <v>109</v>
      </c>
      <c r="I4" s="77" t="s">
        <v>120</v>
      </c>
    </row>
    <row r="5" spans="1:9" s="73" customFormat="1" ht="43.5" customHeight="1">
      <c r="A5" s="276" t="s">
        <v>121</v>
      </c>
      <c r="B5" s="79"/>
      <c r="C5" s="80"/>
      <c r="D5" s="81"/>
      <c r="E5" s="82">
        <f>RASHODI!C17</f>
        <v>154000</v>
      </c>
      <c r="F5" s="82"/>
      <c r="G5" s="83"/>
      <c r="H5" s="83"/>
      <c r="I5" s="84"/>
    </row>
    <row r="6" spans="1:9" s="73" customFormat="1" ht="25.5" customHeight="1">
      <c r="A6" s="275" t="s">
        <v>183</v>
      </c>
      <c r="B6" s="85"/>
      <c r="C6" s="86"/>
      <c r="D6" s="87"/>
      <c r="E6" s="88">
        <f>RASHODI!C21</f>
        <v>7040000</v>
      </c>
      <c r="F6" s="88"/>
      <c r="G6" s="89"/>
      <c r="H6" s="89"/>
      <c r="I6" s="90"/>
    </row>
    <row r="7" spans="1:9" s="73" customFormat="1" ht="31.5" customHeight="1">
      <c r="A7" s="275" t="s">
        <v>185</v>
      </c>
      <c r="B7" s="85"/>
      <c r="C7" s="86"/>
      <c r="D7" s="87"/>
      <c r="E7" s="88">
        <v>124000</v>
      </c>
      <c r="F7" s="88"/>
      <c r="G7" s="89"/>
      <c r="H7" s="89"/>
      <c r="I7" s="90"/>
    </row>
    <row r="8" spans="1:9" s="73" customFormat="1" ht="36" customHeight="1">
      <c r="A8" s="275" t="s">
        <v>184</v>
      </c>
      <c r="B8" s="85"/>
      <c r="C8" s="86"/>
      <c r="D8" s="87"/>
      <c r="E8" s="88">
        <v>257300</v>
      </c>
      <c r="F8" s="88"/>
      <c r="G8" s="89"/>
      <c r="H8" s="89"/>
      <c r="I8" s="90"/>
    </row>
    <row r="9" spans="1:9" s="73" customFormat="1" ht="58.5" customHeight="1">
      <c r="A9" s="275" t="s">
        <v>147</v>
      </c>
      <c r="B9" s="85"/>
      <c r="C9" s="86"/>
      <c r="D9" s="87"/>
      <c r="E9" s="88">
        <f>RASHODI!C7</f>
        <v>627600</v>
      </c>
      <c r="F9" s="88"/>
      <c r="G9" s="89"/>
      <c r="H9" s="89"/>
      <c r="I9" s="90"/>
    </row>
    <row r="10" spans="1:9" s="73" customFormat="1" ht="27.75" customHeight="1">
      <c r="A10" s="275" t="s">
        <v>153</v>
      </c>
      <c r="B10" s="85"/>
      <c r="C10" s="86"/>
      <c r="D10" s="87"/>
      <c r="E10" s="88">
        <f>RASHODI!C16</f>
        <v>8000</v>
      </c>
      <c r="F10" s="88"/>
      <c r="G10" s="89"/>
      <c r="H10" s="89"/>
      <c r="I10" s="90"/>
    </row>
    <row r="11" spans="1:9" s="73" customFormat="1" ht="35.25" customHeight="1">
      <c r="A11" s="275" t="s">
        <v>122</v>
      </c>
      <c r="B11" s="85"/>
      <c r="C11" s="86"/>
      <c r="D11" s="87">
        <f>RASHODI!C10</f>
        <v>1205200</v>
      </c>
      <c r="E11" s="88"/>
      <c r="F11" s="88"/>
      <c r="G11" s="89"/>
      <c r="H11" s="89"/>
      <c r="I11" s="90"/>
    </row>
    <row r="12" spans="1:9" s="73" customFormat="1" ht="43.5" customHeight="1">
      <c r="A12" s="275" t="s">
        <v>123</v>
      </c>
      <c r="B12" s="85"/>
      <c r="C12" s="86"/>
      <c r="D12" s="87"/>
      <c r="E12" s="88"/>
      <c r="F12" s="88"/>
      <c r="G12" s="89">
        <v>45000</v>
      </c>
      <c r="H12" s="89"/>
      <c r="I12" s="90"/>
    </row>
    <row r="13" spans="1:9" s="73" customFormat="1" ht="42" customHeight="1">
      <c r="A13" s="275" t="s">
        <v>148</v>
      </c>
      <c r="B13" s="85">
        <f>RASHODI!C156</f>
        <v>80000</v>
      </c>
      <c r="C13" s="86"/>
      <c r="D13" s="87"/>
      <c r="E13" s="88"/>
      <c r="F13" s="88"/>
      <c r="G13" s="89"/>
      <c r="H13" s="89"/>
      <c r="I13" s="90"/>
    </row>
    <row r="14" spans="1:9" s="73" customFormat="1" ht="45" customHeight="1">
      <c r="A14" s="275" t="s">
        <v>124</v>
      </c>
      <c r="B14" s="85"/>
      <c r="C14" s="86"/>
      <c r="D14" s="87">
        <v>38000</v>
      </c>
      <c r="E14" s="88"/>
      <c r="F14" s="88"/>
      <c r="G14" s="89"/>
      <c r="H14" s="89"/>
      <c r="I14" s="90"/>
    </row>
    <row r="15" spans="1:9" s="73" customFormat="1" ht="31.5" customHeight="1">
      <c r="A15" s="275" t="s">
        <v>125</v>
      </c>
      <c r="B15" s="85"/>
      <c r="C15" s="85">
        <f>RASHODI!C20</f>
        <v>5500</v>
      </c>
      <c r="D15" s="87"/>
      <c r="E15" s="88"/>
      <c r="F15" s="88"/>
      <c r="G15" s="89"/>
      <c r="H15" s="89"/>
      <c r="I15" s="90"/>
    </row>
    <row r="16" spans="1:9" s="73" customFormat="1" ht="42.75" customHeight="1">
      <c r="A16" s="275" t="s">
        <v>126</v>
      </c>
      <c r="B16" s="86"/>
      <c r="C16" s="91"/>
      <c r="D16" s="91"/>
      <c r="E16" s="91"/>
      <c r="F16" s="91">
        <f>RASHODI!C15</f>
        <v>45000</v>
      </c>
      <c r="G16" s="92"/>
      <c r="H16" s="92"/>
      <c r="I16" s="93"/>
    </row>
    <row r="17" spans="1:9" s="73" customFormat="1" ht="32.25" customHeight="1">
      <c r="A17" s="275" t="s">
        <v>127</v>
      </c>
      <c r="B17" s="86">
        <f>RASHODI!C9</f>
        <v>608300</v>
      </c>
      <c r="C17" s="91"/>
      <c r="D17" s="91"/>
      <c r="E17" s="91"/>
      <c r="F17" s="91"/>
      <c r="G17" s="92"/>
      <c r="H17" s="92"/>
      <c r="I17" s="93"/>
    </row>
    <row r="18" spans="1:9" s="73" customFormat="1" ht="39.75" customHeight="1">
      <c r="A18" s="275" t="s">
        <v>145</v>
      </c>
      <c r="B18" s="86"/>
      <c r="C18" s="91"/>
      <c r="D18" s="91"/>
      <c r="E18" s="91">
        <f>RASHODI!C13</f>
        <v>137300</v>
      </c>
      <c r="F18" s="91"/>
      <c r="G18" s="92"/>
      <c r="H18" s="92"/>
      <c r="I18" s="93"/>
    </row>
    <row r="19" spans="1:9" s="73" customFormat="1" ht="34.5" customHeight="1">
      <c r="A19" s="275" t="s">
        <v>146</v>
      </c>
      <c r="B19" s="86"/>
      <c r="C19" s="91"/>
      <c r="D19" s="91"/>
      <c r="E19" s="91">
        <f>RASHODI!C14</f>
        <v>399600</v>
      </c>
      <c r="F19" s="91"/>
      <c r="G19" s="92"/>
      <c r="H19" s="92"/>
      <c r="I19" s="93"/>
    </row>
    <row r="20" spans="1:9" s="73" customFormat="1" ht="34.5" customHeight="1" thickBot="1">
      <c r="A20" s="314" t="s">
        <v>212</v>
      </c>
      <c r="B20" s="283"/>
      <c r="C20" s="283"/>
      <c r="D20" s="283"/>
      <c r="E20" s="283"/>
      <c r="F20" s="283"/>
      <c r="G20" s="283"/>
      <c r="H20" s="283">
        <f>RASHODI!S145</f>
        <v>25000</v>
      </c>
      <c r="I20" s="282"/>
    </row>
    <row r="21" spans="1:9" s="73" customFormat="1" ht="27.75" customHeight="1" thickBot="1">
      <c r="A21" s="78" t="s">
        <v>110</v>
      </c>
      <c r="B21" s="94">
        <f aca="true" t="shared" si="0" ref="B21:I21">SUM(B5:B19)</f>
        <v>688300</v>
      </c>
      <c r="C21" s="94">
        <f t="shared" si="0"/>
        <v>5500</v>
      </c>
      <c r="D21" s="94">
        <f t="shared" si="0"/>
        <v>1243200</v>
      </c>
      <c r="E21" s="94">
        <f t="shared" si="0"/>
        <v>8747800</v>
      </c>
      <c r="F21" s="94">
        <f t="shared" si="0"/>
        <v>45000</v>
      </c>
      <c r="G21" s="94">
        <f t="shared" si="0"/>
        <v>45000</v>
      </c>
      <c r="H21" s="94">
        <f>SUM(H5:H20)</f>
        <v>25000</v>
      </c>
      <c r="I21" s="95">
        <f t="shared" si="0"/>
        <v>0</v>
      </c>
    </row>
    <row r="22" spans="1:9" s="73" customFormat="1" ht="28.5" customHeight="1" thickBot="1">
      <c r="A22" s="78" t="s">
        <v>176</v>
      </c>
      <c r="B22" s="366">
        <f>B21+C21+D21+E21+F21+G21+H21</f>
        <v>10799800</v>
      </c>
      <c r="C22" s="367"/>
      <c r="D22" s="367"/>
      <c r="E22" s="367"/>
      <c r="F22" s="367"/>
      <c r="G22" s="367"/>
      <c r="H22" s="367"/>
      <c r="I22" s="368"/>
    </row>
    <row r="23" spans="3:5" ht="32.25" customHeight="1" thickBot="1">
      <c r="C23" s="101"/>
      <c r="D23" s="99"/>
      <c r="E23" s="102"/>
    </row>
    <row r="24" spans="1:9" ht="24" customHeight="1" thickBot="1">
      <c r="A24" s="291" t="s">
        <v>118</v>
      </c>
      <c r="B24" s="369" t="s">
        <v>202</v>
      </c>
      <c r="C24" s="364"/>
      <c r="D24" s="364"/>
      <c r="E24" s="364"/>
      <c r="F24" s="364"/>
      <c r="G24" s="364"/>
      <c r="H24" s="364"/>
      <c r="I24" s="365"/>
    </row>
    <row r="25" spans="1:9" ht="81" customHeight="1" thickBot="1">
      <c r="A25" s="292" t="s">
        <v>199</v>
      </c>
      <c r="B25" s="315" t="s">
        <v>106</v>
      </c>
      <c r="C25" s="75" t="s">
        <v>77</v>
      </c>
      <c r="D25" s="75" t="s">
        <v>107</v>
      </c>
      <c r="E25" s="75" t="s">
        <v>33</v>
      </c>
      <c r="F25" s="75" t="s">
        <v>108</v>
      </c>
      <c r="G25" s="75" t="s">
        <v>25</v>
      </c>
      <c r="H25" s="76" t="s">
        <v>109</v>
      </c>
      <c r="I25" s="77" t="s">
        <v>120</v>
      </c>
    </row>
    <row r="26" spans="1:9" ht="46.5" customHeight="1">
      <c r="A26" s="293" t="s">
        <v>121</v>
      </c>
      <c r="B26" s="294"/>
      <c r="C26" s="295"/>
      <c r="D26" s="296"/>
      <c r="E26" s="297">
        <v>100000</v>
      </c>
      <c r="F26" s="297"/>
      <c r="G26" s="298"/>
      <c r="H26" s="298"/>
      <c r="I26" s="299"/>
    </row>
    <row r="27" spans="1:9" ht="33" customHeight="1">
      <c r="A27" s="275" t="s">
        <v>183</v>
      </c>
      <c r="B27" s="85"/>
      <c r="C27" s="86"/>
      <c r="D27" s="87"/>
      <c r="E27" s="300">
        <v>7300000</v>
      </c>
      <c r="F27" s="88"/>
      <c r="G27" s="89"/>
      <c r="H27" s="89"/>
      <c r="I27" s="90"/>
    </row>
    <row r="28" spans="1:9" ht="35.25" customHeight="1">
      <c r="A28" s="275" t="s">
        <v>200</v>
      </c>
      <c r="B28" s="301"/>
      <c r="C28" s="302"/>
      <c r="D28" s="303"/>
      <c r="E28" s="300">
        <v>400000</v>
      </c>
      <c r="F28" s="300"/>
      <c r="G28" s="304"/>
      <c r="H28" s="304"/>
      <c r="I28" s="305"/>
    </row>
    <row r="29" spans="1:9" ht="52.5" customHeight="1">
      <c r="A29" s="306" t="s">
        <v>147</v>
      </c>
      <c r="B29" s="301"/>
      <c r="C29" s="302"/>
      <c r="D29" s="303"/>
      <c r="E29" s="300">
        <v>630000</v>
      </c>
      <c r="F29" s="300"/>
      <c r="G29" s="304"/>
      <c r="H29" s="304"/>
      <c r="I29" s="305"/>
    </row>
    <row r="30" spans="1:9" ht="37.5" customHeight="1">
      <c r="A30" s="306" t="s">
        <v>153</v>
      </c>
      <c r="B30" s="301"/>
      <c r="C30" s="302"/>
      <c r="D30" s="303"/>
      <c r="E30" s="300">
        <v>8000</v>
      </c>
      <c r="F30" s="300"/>
      <c r="G30" s="304"/>
      <c r="H30" s="304"/>
      <c r="I30" s="305"/>
    </row>
    <row r="31" spans="1:9" ht="42.75" customHeight="1">
      <c r="A31" s="306" t="s">
        <v>122</v>
      </c>
      <c r="B31" s="301"/>
      <c r="C31" s="302"/>
      <c r="D31" s="303">
        <v>1400000</v>
      </c>
      <c r="E31" s="300"/>
      <c r="F31" s="300"/>
      <c r="G31" s="304"/>
      <c r="H31" s="304"/>
      <c r="I31" s="305"/>
    </row>
    <row r="32" spans="1:9" ht="49.5" customHeight="1">
      <c r="A32" s="306" t="s">
        <v>123</v>
      </c>
      <c r="B32" s="301"/>
      <c r="C32" s="302"/>
      <c r="D32" s="303"/>
      <c r="E32" s="300"/>
      <c r="F32" s="300"/>
      <c r="G32" s="304">
        <v>45000</v>
      </c>
      <c r="H32" s="304">
        <v>0</v>
      </c>
      <c r="I32" s="305"/>
    </row>
    <row r="33" spans="1:9" ht="42" customHeight="1">
      <c r="A33" s="306" t="s">
        <v>148</v>
      </c>
      <c r="B33" s="301">
        <v>80000</v>
      </c>
      <c r="C33" s="302"/>
      <c r="D33" s="303"/>
      <c r="E33" s="300"/>
      <c r="F33" s="300"/>
      <c r="G33" s="304"/>
      <c r="H33" s="304"/>
      <c r="I33" s="305"/>
    </row>
    <row r="34" spans="1:9" ht="36.75" customHeight="1">
      <c r="A34" s="306" t="s">
        <v>124</v>
      </c>
      <c r="B34" s="301"/>
      <c r="C34" s="302"/>
      <c r="D34" s="303">
        <v>40000</v>
      </c>
      <c r="E34" s="300"/>
      <c r="F34" s="300"/>
      <c r="G34" s="304"/>
      <c r="H34" s="304"/>
      <c r="I34" s="305"/>
    </row>
    <row r="35" spans="1:9" ht="45" customHeight="1">
      <c r="A35" s="306" t="s">
        <v>125</v>
      </c>
      <c r="B35" s="301"/>
      <c r="C35" s="301">
        <v>8000</v>
      </c>
      <c r="D35" s="303"/>
      <c r="E35" s="300"/>
      <c r="F35" s="300"/>
      <c r="G35" s="304"/>
      <c r="H35" s="304"/>
      <c r="I35" s="305"/>
    </row>
    <row r="36" spans="1:9" ht="47.25" customHeight="1">
      <c r="A36" s="306" t="s">
        <v>126</v>
      </c>
      <c r="B36" s="302"/>
      <c r="C36" s="307"/>
      <c r="D36" s="307"/>
      <c r="E36" s="307"/>
      <c r="F36" s="307">
        <v>45000</v>
      </c>
      <c r="G36" s="308"/>
      <c r="H36" s="308"/>
      <c r="I36" s="309"/>
    </row>
    <row r="37" spans="1:9" ht="48.75" customHeight="1">
      <c r="A37" s="306" t="s">
        <v>127</v>
      </c>
      <c r="B37" s="302">
        <v>580000</v>
      </c>
      <c r="C37" s="307"/>
      <c r="D37" s="307"/>
      <c r="E37" s="307"/>
      <c r="F37" s="307"/>
      <c r="G37" s="308"/>
      <c r="H37" s="308"/>
      <c r="I37" s="309"/>
    </row>
    <row r="38" spans="1:9" ht="41.25" customHeight="1">
      <c r="A38" s="306" t="s">
        <v>145</v>
      </c>
      <c r="B38" s="302"/>
      <c r="C38" s="307"/>
      <c r="D38" s="307"/>
      <c r="E38" s="307">
        <v>140000</v>
      </c>
      <c r="F38" s="307"/>
      <c r="G38" s="308"/>
      <c r="H38" s="308"/>
      <c r="I38" s="309"/>
    </row>
    <row r="39" spans="1:9" ht="41.25" customHeight="1">
      <c r="A39" s="306" t="s">
        <v>146</v>
      </c>
      <c r="B39" s="302"/>
      <c r="C39" s="307"/>
      <c r="D39" s="307"/>
      <c r="E39" s="307">
        <v>400000</v>
      </c>
      <c r="F39" s="307"/>
      <c r="G39" s="308"/>
      <c r="H39" s="308"/>
      <c r="I39" s="309"/>
    </row>
    <row r="40" spans="1:9" s="73" customFormat="1" ht="30" customHeight="1" thickBot="1">
      <c r="A40" s="306" t="s">
        <v>213</v>
      </c>
      <c r="B40" s="302"/>
      <c r="C40" s="307"/>
      <c r="D40" s="307"/>
      <c r="E40" s="307"/>
      <c r="F40" s="307"/>
      <c r="G40" s="308"/>
      <c r="H40" s="308">
        <v>25000</v>
      </c>
      <c r="I40" s="309"/>
    </row>
    <row r="41" spans="1:9" s="73" customFormat="1" ht="28.5" customHeight="1" thickBot="1">
      <c r="A41" s="78" t="s">
        <v>110</v>
      </c>
      <c r="B41" s="310">
        <f aca="true" t="shared" si="1" ref="B41:I41">SUM(B26:B40)</f>
        <v>660000</v>
      </c>
      <c r="C41" s="310">
        <f t="shared" si="1"/>
        <v>8000</v>
      </c>
      <c r="D41" s="310">
        <f t="shared" si="1"/>
        <v>1440000</v>
      </c>
      <c r="E41" s="310">
        <f t="shared" si="1"/>
        <v>8978000</v>
      </c>
      <c r="F41" s="310">
        <f t="shared" si="1"/>
        <v>45000</v>
      </c>
      <c r="G41" s="310">
        <f t="shared" si="1"/>
        <v>45000</v>
      </c>
      <c r="H41" s="310">
        <f t="shared" si="1"/>
        <v>25000</v>
      </c>
      <c r="I41" s="311">
        <f t="shared" si="1"/>
        <v>0</v>
      </c>
    </row>
    <row r="42" spans="1:9" ht="27" thickBot="1">
      <c r="A42" s="78" t="s">
        <v>201</v>
      </c>
      <c r="B42" s="366">
        <f>B41+C41+D41+E41+F41+G41+H41</f>
        <v>11201000</v>
      </c>
      <c r="C42" s="367"/>
      <c r="D42" s="367"/>
      <c r="E42" s="367"/>
      <c r="F42" s="367"/>
      <c r="G42" s="367"/>
      <c r="H42" s="367"/>
      <c r="I42" s="368"/>
    </row>
    <row r="43" spans="4:5" ht="13.5" thickBot="1">
      <c r="D43" s="99"/>
      <c r="E43" s="100"/>
    </row>
    <row r="44" spans="1:9" ht="16.5" thickBot="1">
      <c r="A44" s="312" t="s">
        <v>118</v>
      </c>
      <c r="B44" s="369" t="s">
        <v>205</v>
      </c>
      <c r="C44" s="364"/>
      <c r="D44" s="364"/>
      <c r="E44" s="364"/>
      <c r="F44" s="364"/>
      <c r="G44" s="364"/>
      <c r="H44" s="364"/>
      <c r="I44" s="365"/>
    </row>
    <row r="45" spans="1:9" ht="58.5" customHeight="1" thickBot="1">
      <c r="A45" s="313" t="s">
        <v>203</v>
      </c>
      <c r="B45" s="315" t="s">
        <v>106</v>
      </c>
      <c r="C45" s="75" t="s">
        <v>77</v>
      </c>
      <c r="D45" s="75" t="s">
        <v>107</v>
      </c>
      <c r="E45" s="75" t="s">
        <v>33</v>
      </c>
      <c r="F45" s="75" t="s">
        <v>108</v>
      </c>
      <c r="G45" s="75" t="s">
        <v>25</v>
      </c>
      <c r="H45" s="76" t="s">
        <v>109</v>
      </c>
      <c r="I45" s="77" t="s">
        <v>120</v>
      </c>
    </row>
    <row r="46" spans="1:9" ht="48.75" customHeight="1">
      <c r="A46" s="276" t="s">
        <v>121</v>
      </c>
      <c r="B46" s="294"/>
      <c r="C46" s="295"/>
      <c r="D46" s="296"/>
      <c r="E46" s="297">
        <v>100000</v>
      </c>
      <c r="F46" s="297"/>
      <c r="G46" s="298"/>
      <c r="H46" s="298"/>
      <c r="I46" s="299"/>
    </row>
    <row r="47" spans="1:9" ht="27.75" customHeight="1">
      <c r="A47" s="275" t="s">
        <v>183</v>
      </c>
      <c r="B47" s="85"/>
      <c r="C47" s="86"/>
      <c r="D47" s="87"/>
      <c r="E47" s="300">
        <v>7400000</v>
      </c>
      <c r="F47" s="88"/>
      <c r="G47" s="89"/>
      <c r="H47" s="89"/>
      <c r="I47" s="90"/>
    </row>
    <row r="48" spans="1:9" ht="45" customHeight="1">
      <c r="A48" s="275" t="s">
        <v>200</v>
      </c>
      <c r="B48" s="301"/>
      <c r="C48" s="302"/>
      <c r="D48" s="303"/>
      <c r="E48" s="300">
        <v>400000</v>
      </c>
      <c r="F48" s="300"/>
      <c r="G48" s="304"/>
      <c r="H48" s="304"/>
      <c r="I48" s="305"/>
    </row>
    <row r="49" spans="1:9" ht="57" customHeight="1">
      <c r="A49" s="275" t="s">
        <v>147</v>
      </c>
      <c r="B49" s="301"/>
      <c r="C49" s="302"/>
      <c r="D49" s="303"/>
      <c r="E49" s="300">
        <v>630000</v>
      </c>
      <c r="F49" s="300"/>
      <c r="G49" s="304"/>
      <c r="H49" s="304"/>
      <c r="I49" s="305"/>
    </row>
    <row r="50" spans="1:9" ht="33.75" customHeight="1">
      <c r="A50" s="275" t="s">
        <v>153</v>
      </c>
      <c r="B50" s="301"/>
      <c r="C50" s="302"/>
      <c r="D50" s="303"/>
      <c r="E50" s="300">
        <v>8000</v>
      </c>
      <c r="F50" s="300"/>
      <c r="G50" s="304"/>
      <c r="H50" s="304"/>
      <c r="I50" s="305"/>
    </row>
    <row r="51" spans="1:9" ht="33.75" customHeight="1">
      <c r="A51" s="275" t="s">
        <v>122</v>
      </c>
      <c r="B51" s="301"/>
      <c r="C51" s="302"/>
      <c r="D51" s="303">
        <v>1450000</v>
      </c>
      <c r="E51" s="300"/>
      <c r="F51" s="300"/>
      <c r="G51" s="304"/>
      <c r="H51" s="304"/>
      <c r="I51" s="305"/>
    </row>
    <row r="52" spans="1:9" ht="42" customHeight="1">
      <c r="A52" s="275" t="s">
        <v>123</v>
      </c>
      <c r="B52" s="301"/>
      <c r="C52" s="302"/>
      <c r="D52" s="303"/>
      <c r="E52" s="300"/>
      <c r="F52" s="300"/>
      <c r="G52" s="304">
        <v>45000</v>
      </c>
      <c r="H52" s="304"/>
      <c r="I52" s="305"/>
    </row>
    <row r="53" spans="1:9" ht="47.25" customHeight="1">
      <c r="A53" s="275" t="s">
        <v>148</v>
      </c>
      <c r="B53" s="301">
        <v>80000</v>
      </c>
      <c r="C53" s="302"/>
      <c r="D53" s="303"/>
      <c r="E53" s="300"/>
      <c r="F53" s="300"/>
      <c r="G53" s="304"/>
      <c r="H53" s="304"/>
      <c r="I53" s="305"/>
    </row>
    <row r="54" spans="1:9" ht="42" customHeight="1">
      <c r="A54" s="275" t="s">
        <v>124</v>
      </c>
      <c r="B54" s="301"/>
      <c r="C54" s="302"/>
      <c r="D54" s="303">
        <v>40000</v>
      </c>
      <c r="E54" s="300"/>
      <c r="F54" s="300"/>
      <c r="G54" s="304"/>
      <c r="H54" s="304"/>
      <c r="I54" s="305"/>
    </row>
    <row r="55" spans="1:9" ht="40.5" customHeight="1">
      <c r="A55" s="275" t="s">
        <v>125</v>
      </c>
      <c r="B55" s="301"/>
      <c r="C55" s="301">
        <v>8000</v>
      </c>
      <c r="D55" s="303"/>
      <c r="E55" s="300"/>
      <c r="F55" s="300"/>
      <c r="G55" s="304"/>
      <c r="H55" s="304"/>
      <c r="I55" s="305"/>
    </row>
    <row r="56" spans="1:9" ht="48" customHeight="1">
      <c r="A56" s="275" t="s">
        <v>126</v>
      </c>
      <c r="B56" s="302"/>
      <c r="C56" s="307"/>
      <c r="D56" s="307"/>
      <c r="E56" s="307"/>
      <c r="F56" s="307">
        <v>45000</v>
      </c>
      <c r="G56" s="308"/>
      <c r="H56" s="308"/>
      <c r="I56" s="309"/>
    </row>
    <row r="57" spans="1:9" ht="36.75" customHeight="1">
      <c r="A57" s="275" t="s">
        <v>127</v>
      </c>
      <c r="B57" s="302">
        <v>570000</v>
      </c>
      <c r="C57" s="307"/>
      <c r="D57" s="307"/>
      <c r="E57" s="307"/>
      <c r="F57" s="307"/>
      <c r="G57" s="308"/>
      <c r="H57" s="308"/>
      <c r="I57" s="309"/>
    </row>
    <row r="58" spans="1:9" ht="40.5" customHeight="1">
      <c r="A58" s="275" t="s">
        <v>145</v>
      </c>
      <c r="B58" s="302"/>
      <c r="C58" s="307"/>
      <c r="D58" s="307"/>
      <c r="E58" s="307">
        <v>140000</v>
      </c>
      <c r="F58" s="307"/>
      <c r="G58" s="308"/>
      <c r="H58" s="308"/>
      <c r="I58" s="309"/>
    </row>
    <row r="59" spans="1:9" ht="40.5" customHeight="1">
      <c r="A59" s="275" t="s">
        <v>146</v>
      </c>
      <c r="B59" s="302"/>
      <c r="C59" s="307"/>
      <c r="D59" s="307"/>
      <c r="E59" s="307">
        <v>410000</v>
      </c>
      <c r="F59" s="307"/>
      <c r="G59" s="308"/>
      <c r="H59" s="308"/>
      <c r="I59" s="309"/>
    </row>
    <row r="60" spans="1:9" s="73" customFormat="1" ht="30" customHeight="1" thickBot="1">
      <c r="A60" s="275" t="s">
        <v>213</v>
      </c>
      <c r="B60" s="302"/>
      <c r="C60" s="307"/>
      <c r="D60" s="307"/>
      <c r="E60" s="307"/>
      <c r="F60" s="307"/>
      <c r="G60" s="308"/>
      <c r="H60" s="308">
        <v>25000</v>
      </c>
      <c r="I60" s="309"/>
    </row>
    <row r="61" spans="1:9" s="73" customFormat="1" ht="28.5" customHeight="1" thickBot="1">
      <c r="A61" s="78" t="s">
        <v>110</v>
      </c>
      <c r="B61" s="310">
        <f aca="true" t="shared" si="2" ref="B61:I61">SUM(B46:B60)</f>
        <v>650000</v>
      </c>
      <c r="C61" s="310">
        <f t="shared" si="2"/>
        <v>8000</v>
      </c>
      <c r="D61" s="310">
        <f t="shared" si="2"/>
        <v>1490000</v>
      </c>
      <c r="E61" s="310">
        <f t="shared" si="2"/>
        <v>9088000</v>
      </c>
      <c r="F61" s="310">
        <f t="shared" si="2"/>
        <v>45000</v>
      </c>
      <c r="G61" s="310">
        <f t="shared" si="2"/>
        <v>45000</v>
      </c>
      <c r="H61" s="310">
        <f t="shared" si="2"/>
        <v>25000</v>
      </c>
      <c r="I61" s="311">
        <f t="shared" si="2"/>
        <v>0</v>
      </c>
    </row>
    <row r="62" spans="1:9" ht="15.75" customHeight="1" thickBot="1">
      <c r="A62" s="78" t="s">
        <v>204</v>
      </c>
      <c r="B62" s="366">
        <f>B61+C61+D61+E61+F61+G61+H61</f>
        <v>11351000</v>
      </c>
      <c r="C62" s="367"/>
      <c r="D62" s="367"/>
      <c r="E62" s="367"/>
      <c r="F62" s="367"/>
      <c r="G62" s="367"/>
      <c r="H62" s="367"/>
      <c r="I62" s="368"/>
    </row>
    <row r="63" spans="4:5" ht="13.5" customHeight="1">
      <c r="D63" s="99"/>
      <c r="E63" s="100"/>
    </row>
    <row r="64" spans="4:5" ht="13.5" customHeight="1">
      <c r="D64" s="99"/>
      <c r="E64" s="100"/>
    </row>
    <row r="65" spans="4:5" ht="13.5" customHeight="1">
      <c r="D65" s="106"/>
      <c r="E65" s="104"/>
    </row>
    <row r="66" spans="4:5" ht="13.5" customHeight="1">
      <c r="D66" s="99"/>
      <c r="E66" s="100"/>
    </row>
    <row r="67" spans="4:5" ht="28.5" customHeight="1">
      <c r="D67" s="106"/>
      <c r="E67" s="104"/>
    </row>
    <row r="68" spans="4:5" ht="13.5" customHeight="1">
      <c r="D68" s="99"/>
      <c r="E68" s="100"/>
    </row>
    <row r="69" spans="4:5" ht="13.5" customHeight="1">
      <c r="D69" s="113"/>
      <c r="E69" s="114"/>
    </row>
    <row r="70" spans="4:5" ht="13.5" customHeight="1">
      <c r="D70" s="99"/>
      <c r="E70" s="100"/>
    </row>
    <row r="71" spans="4:5" ht="13.5" customHeight="1">
      <c r="D71" s="106"/>
      <c r="E71" s="104"/>
    </row>
    <row r="72" spans="4:5" ht="22.5" customHeight="1">
      <c r="D72" s="99"/>
      <c r="E72" s="100"/>
    </row>
    <row r="73" spans="4:5" ht="13.5" customHeight="1">
      <c r="D73" s="99"/>
      <c r="E73" s="100"/>
    </row>
    <row r="74" spans="4:5" ht="13.5" customHeight="1">
      <c r="D74" s="106"/>
      <c r="E74" s="104"/>
    </row>
    <row r="75" spans="4:5" ht="13.5" customHeight="1">
      <c r="D75" s="99"/>
      <c r="E75" s="100"/>
    </row>
    <row r="76" spans="4:5" ht="13.5" customHeight="1">
      <c r="D76" s="113"/>
      <c r="E76" s="114"/>
    </row>
    <row r="77" spans="4:5" ht="13.5" customHeight="1">
      <c r="D77" s="106"/>
      <c r="E77" s="119"/>
    </row>
    <row r="78" spans="4:5" ht="13.5" customHeight="1">
      <c r="D78" s="105"/>
      <c r="E78" s="114"/>
    </row>
    <row r="79" spans="4:5" ht="13.5" customHeight="1">
      <c r="D79" s="106"/>
      <c r="E79" s="104"/>
    </row>
    <row r="80" spans="4:5" ht="13.5" customHeight="1">
      <c r="D80" s="99"/>
      <c r="E80" s="100"/>
    </row>
    <row r="81" spans="3:5" ht="13.5" customHeight="1">
      <c r="C81" s="101"/>
      <c r="D81" s="99"/>
      <c r="E81" s="102"/>
    </row>
    <row r="82" spans="4:5" ht="13.5" customHeight="1">
      <c r="D82" s="105"/>
      <c r="E82" s="104"/>
    </row>
    <row r="83" spans="4:5" ht="22.5" customHeight="1">
      <c r="D83" s="105"/>
      <c r="E83" s="114"/>
    </row>
    <row r="84" spans="3:5" ht="13.5" customHeight="1">
      <c r="C84" s="101"/>
      <c r="D84" s="105"/>
      <c r="E84" s="120"/>
    </row>
    <row r="85" spans="3:5" ht="13.5" customHeight="1">
      <c r="C85" s="101"/>
      <c r="D85" s="106"/>
      <c r="E85" s="107"/>
    </row>
    <row r="86" spans="4:5" ht="13.5" customHeight="1">
      <c r="D86" s="99"/>
      <c r="E86" s="100"/>
    </row>
    <row r="87" spans="4:5" ht="13.5" customHeight="1">
      <c r="D87" s="118"/>
      <c r="E87" s="121"/>
    </row>
    <row r="88" spans="4:5" ht="13.5" customHeight="1">
      <c r="D88" s="113"/>
      <c r="E88" s="114"/>
    </row>
    <row r="89" spans="2:5" ht="13.5" customHeight="1">
      <c r="B89" s="101"/>
      <c r="D89" s="113"/>
      <c r="E89" s="122"/>
    </row>
    <row r="90" spans="3:5" ht="13.5" customHeight="1">
      <c r="C90" s="101"/>
      <c r="D90" s="113"/>
      <c r="E90" s="122"/>
    </row>
    <row r="91" spans="4:5" ht="13.5" customHeight="1">
      <c r="D91" s="118"/>
      <c r="E91" s="119"/>
    </row>
    <row r="92" spans="4:5" ht="12.75">
      <c r="D92" s="113"/>
      <c r="E92" s="114"/>
    </row>
    <row r="93" spans="2:5" ht="12.75">
      <c r="B93" s="101"/>
      <c r="D93" s="113"/>
      <c r="E93" s="123"/>
    </row>
    <row r="94" spans="3:5" ht="12.75">
      <c r="C94" s="101"/>
      <c r="D94" s="113"/>
      <c r="E94" s="102"/>
    </row>
    <row r="95" spans="3:5" ht="12.75">
      <c r="C95" s="101"/>
      <c r="D95" s="106"/>
      <c r="E95" s="107"/>
    </row>
    <row r="96" spans="4:5" ht="12.75">
      <c r="D96" s="99"/>
      <c r="E96" s="100"/>
    </row>
    <row r="97" spans="3:5" ht="12.75">
      <c r="C97" s="101"/>
      <c r="D97" s="99"/>
      <c r="E97" s="120"/>
    </row>
    <row r="98" spans="4:5" ht="12.75">
      <c r="D98" s="118"/>
      <c r="E98" s="119"/>
    </row>
    <row r="99" spans="4:5" ht="12.75">
      <c r="D99" s="113"/>
      <c r="E99" s="114"/>
    </row>
    <row r="100" spans="4:5" ht="12.75">
      <c r="D100" s="99"/>
      <c r="E100" s="100"/>
    </row>
    <row r="101" spans="1:5" ht="15.75">
      <c r="A101" s="124"/>
      <c r="B101" s="97"/>
      <c r="C101" s="97"/>
      <c r="D101" s="97"/>
      <c r="E101" s="110"/>
    </row>
    <row r="102" spans="1:5" ht="12.75">
      <c r="A102" s="101"/>
      <c r="D102" s="112"/>
      <c r="E102" s="110"/>
    </row>
    <row r="103" spans="1:5" ht="12.75">
      <c r="A103" s="101"/>
      <c r="B103" s="101"/>
      <c r="D103" s="112"/>
      <c r="E103" s="102"/>
    </row>
    <row r="104" spans="3:5" ht="12.75">
      <c r="C104" s="101"/>
      <c r="D104" s="99"/>
      <c r="E104" s="110"/>
    </row>
    <row r="105" spans="4:5" ht="12.75">
      <c r="D105" s="103"/>
      <c r="E105" s="104"/>
    </row>
    <row r="106" spans="2:5" ht="12.75">
      <c r="B106" s="101"/>
      <c r="D106" s="99"/>
      <c r="E106" s="102"/>
    </row>
    <row r="107" spans="3:5" ht="12.75">
      <c r="C107" s="101"/>
      <c r="D107" s="99"/>
      <c r="E107" s="102"/>
    </row>
    <row r="108" spans="4:5" ht="12.75">
      <c r="D108" s="106"/>
      <c r="E108" s="107"/>
    </row>
    <row r="109" spans="3:5" ht="28.5" customHeight="1">
      <c r="C109" s="101"/>
      <c r="D109" s="99"/>
      <c r="E109" s="108"/>
    </row>
    <row r="110" spans="4:5" ht="12.75">
      <c r="D110" s="99"/>
      <c r="E110" s="107"/>
    </row>
    <row r="111" spans="2:5" ht="12.75">
      <c r="B111" s="101"/>
      <c r="D111" s="105"/>
      <c r="E111" s="110"/>
    </row>
    <row r="112" spans="3:5" ht="12.75">
      <c r="C112" s="101"/>
      <c r="D112" s="105"/>
      <c r="E112" s="111"/>
    </row>
    <row r="113" spans="4:5" ht="12.75">
      <c r="D113" s="106"/>
      <c r="E113" s="104"/>
    </row>
    <row r="114" spans="1:5" ht="12.75">
      <c r="A114" s="101"/>
      <c r="D114" s="112"/>
      <c r="E114" s="110"/>
    </row>
    <row r="115" spans="2:5" ht="12.75">
      <c r="B115" s="101"/>
      <c r="D115" s="99"/>
      <c r="E115" s="110"/>
    </row>
    <row r="116" spans="3:5" ht="12.75">
      <c r="C116" s="101"/>
      <c r="D116" s="99"/>
      <c r="E116" s="102"/>
    </row>
    <row r="117" spans="3:5" ht="12.75">
      <c r="C117" s="101"/>
      <c r="D117" s="106"/>
      <c r="E117" s="104"/>
    </row>
    <row r="118" spans="3:5" ht="12.75">
      <c r="C118" s="101"/>
      <c r="D118" s="99"/>
      <c r="E118" s="102"/>
    </row>
    <row r="119" spans="4:5" ht="12.75">
      <c r="D119" s="118"/>
      <c r="E119" s="119"/>
    </row>
    <row r="120" spans="3:5" ht="12.75">
      <c r="C120" s="101"/>
      <c r="D120" s="105"/>
      <c r="E120" s="120"/>
    </row>
    <row r="121" spans="3:5" ht="12.75">
      <c r="C121" s="101"/>
      <c r="D121" s="106"/>
      <c r="E121" s="107"/>
    </row>
    <row r="122" spans="4:5" ht="12.75">
      <c r="D122" s="118"/>
      <c r="E122" s="125"/>
    </row>
    <row r="123" spans="2:5" ht="12.75">
      <c r="B123" s="101"/>
      <c r="D123" s="113"/>
      <c r="E123" s="123"/>
    </row>
    <row r="124" spans="3:5" ht="12.75">
      <c r="C124" s="101"/>
      <c r="D124" s="113"/>
      <c r="E124" s="102"/>
    </row>
    <row r="125" spans="3:5" ht="12.75">
      <c r="C125" s="101"/>
      <c r="D125" s="106"/>
      <c r="E125" s="107"/>
    </row>
    <row r="126" spans="3:5" ht="12.75">
      <c r="C126" s="101"/>
      <c r="D126" s="106"/>
      <c r="E126" s="107"/>
    </row>
    <row r="127" spans="4:5" ht="12.75">
      <c r="D127" s="99"/>
      <c r="E127" s="100"/>
    </row>
    <row r="128" spans="1:6" ht="18">
      <c r="A128" s="360"/>
      <c r="B128" s="361"/>
      <c r="C128" s="361"/>
      <c r="D128" s="361"/>
      <c r="E128" s="361"/>
      <c r="F128" s="126"/>
    </row>
    <row r="129" spans="1:5" ht="12.75">
      <c r="A129" s="115"/>
      <c r="B129" s="115"/>
      <c r="C129" s="115"/>
      <c r="D129" s="116"/>
      <c r="E129" s="117"/>
    </row>
    <row r="131" spans="1:5" ht="15.75">
      <c r="A131" s="127"/>
      <c r="B131" s="101"/>
      <c r="C131" s="101"/>
      <c r="D131" s="128"/>
      <c r="E131" s="129"/>
    </row>
    <row r="132" spans="1:5" ht="12.75">
      <c r="A132" s="101"/>
      <c r="B132" s="101"/>
      <c r="C132" s="101"/>
      <c r="D132" s="128"/>
      <c r="E132" s="129"/>
    </row>
    <row r="133" spans="1:5" ht="11.25" customHeight="1">
      <c r="A133" s="101"/>
      <c r="B133" s="101"/>
      <c r="C133" s="101"/>
      <c r="D133" s="128"/>
      <c r="E133" s="129"/>
    </row>
    <row r="134" spans="1:5" ht="24" customHeight="1">
      <c r="A134" s="101"/>
      <c r="B134" s="101"/>
      <c r="C134" s="101"/>
      <c r="D134" s="128"/>
      <c r="E134" s="129"/>
    </row>
    <row r="135" spans="1:5" ht="15" customHeight="1">
      <c r="A135" s="101"/>
      <c r="B135" s="101"/>
      <c r="C135" s="101"/>
      <c r="D135" s="128"/>
      <c r="E135" s="129"/>
    </row>
    <row r="136" spans="1:9" ht="11.25" customHeight="1">
      <c r="A136" s="101"/>
      <c r="B136" s="101"/>
      <c r="C136" s="101"/>
      <c r="G136" s="126"/>
      <c r="H136" s="126"/>
      <c r="I136" s="126"/>
    </row>
    <row r="137" spans="1:5" ht="12.75">
      <c r="A137" s="101"/>
      <c r="B137" s="101"/>
      <c r="C137" s="101"/>
      <c r="D137" s="128"/>
      <c r="E137" s="129"/>
    </row>
    <row r="138" spans="1:5" ht="13.5" customHeight="1">
      <c r="A138" s="101"/>
      <c r="B138" s="101"/>
      <c r="C138" s="101"/>
      <c r="D138" s="128"/>
      <c r="E138" s="131"/>
    </row>
    <row r="139" spans="1:5" ht="12.75" customHeight="1">
      <c r="A139" s="101"/>
      <c r="B139" s="101"/>
      <c r="C139" s="101"/>
      <c r="D139" s="128"/>
      <c r="E139" s="129"/>
    </row>
    <row r="140" spans="1:5" ht="12.75" customHeight="1">
      <c r="A140" s="101"/>
      <c r="B140" s="101"/>
      <c r="C140" s="101"/>
      <c r="D140" s="128"/>
      <c r="E140" s="108"/>
    </row>
    <row r="141" spans="4:5" ht="12.75">
      <c r="D141" s="106"/>
      <c r="E141" s="109"/>
    </row>
    <row r="146" ht="19.5" customHeight="1"/>
    <row r="147" ht="15" customHeight="1"/>
    <row r="154" ht="22.5" customHeight="1"/>
    <row r="159" ht="13.5" customHeight="1"/>
    <row r="160" ht="13.5" customHeight="1"/>
    <row r="161" ht="13.5" customHeight="1"/>
    <row r="173" spans="1:9" s="126" customFormat="1" ht="18" customHeight="1">
      <c r="A173" s="98"/>
      <c r="B173" s="98"/>
      <c r="C173" s="98"/>
      <c r="D173" s="130"/>
      <c r="E173" s="96"/>
      <c r="F173" s="96"/>
      <c r="G173" s="96"/>
      <c r="H173" s="96"/>
      <c r="I173" s="96"/>
    </row>
    <row r="174" ht="28.5" customHeight="1"/>
    <row r="178" ht="17.25" customHeight="1"/>
    <row r="179" ht="13.5" customHeight="1"/>
    <row r="185" ht="22.5" customHeight="1"/>
    <row r="186" ht="22.5" customHeight="1"/>
  </sheetData>
  <sheetProtection/>
  <mergeCells count="8">
    <mergeCell ref="A128:E128"/>
    <mergeCell ref="A1:I1"/>
    <mergeCell ref="B3:I3"/>
    <mergeCell ref="B22:I22"/>
    <mergeCell ref="B24:I24"/>
    <mergeCell ref="B42:I42"/>
    <mergeCell ref="B44:I44"/>
    <mergeCell ref="B62:I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22" max="9" man="1"/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2" sqref="A12: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75"/>
      <c r="B1" s="375"/>
      <c r="C1" s="375"/>
      <c r="D1" s="375"/>
      <c r="E1" s="375"/>
      <c r="F1" s="375"/>
      <c r="G1" s="375"/>
      <c r="H1" s="375"/>
    </row>
    <row r="2" spans="1:8" s="3" customFormat="1" ht="26.25" customHeight="1">
      <c r="A2" s="375" t="s">
        <v>128</v>
      </c>
      <c r="B2" s="375"/>
      <c r="C2" s="375"/>
      <c r="D2" s="375"/>
      <c r="E2" s="375"/>
      <c r="F2" s="375"/>
      <c r="G2" s="382"/>
      <c r="H2" s="382"/>
    </row>
    <row r="3" spans="1:5" ht="9" customHeight="1">
      <c r="A3" s="4"/>
      <c r="B3" s="5"/>
      <c r="C3" s="5"/>
      <c r="D3" s="5"/>
      <c r="E3" s="5"/>
    </row>
    <row r="4" spans="1:8" ht="27.75" customHeight="1">
      <c r="A4" s="6"/>
      <c r="B4" s="7"/>
      <c r="C4" s="7"/>
      <c r="D4" s="8"/>
      <c r="E4" s="9"/>
      <c r="F4" s="10" t="s">
        <v>195</v>
      </c>
      <c r="G4" s="10" t="s">
        <v>196</v>
      </c>
      <c r="H4" s="290" t="s">
        <v>197</v>
      </c>
    </row>
    <row r="5" spans="1:8" ht="27.75" customHeight="1">
      <c r="A5" s="376" t="s">
        <v>129</v>
      </c>
      <c r="B5" s="374"/>
      <c r="C5" s="374"/>
      <c r="D5" s="374"/>
      <c r="E5" s="381"/>
      <c r="F5" s="12">
        <f>RASHODI!C23-RASHODI!C22</f>
        <v>10774800</v>
      </c>
      <c r="G5" s="12">
        <v>11201000</v>
      </c>
      <c r="H5" s="12">
        <v>11351000</v>
      </c>
    </row>
    <row r="6" spans="1:8" ht="22.5" customHeight="1">
      <c r="A6" s="376" t="s">
        <v>130</v>
      </c>
      <c r="B6" s="374"/>
      <c r="C6" s="374"/>
      <c r="D6" s="374"/>
      <c r="E6" s="381"/>
      <c r="F6" s="12">
        <f>F5</f>
        <v>10774800</v>
      </c>
      <c r="G6" s="12">
        <v>11201000</v>
      </c>
      <c r="H6" s="12">
        <v>11351000</v>
      </c>
    </row>
    <row r="7" spans="1:8" ht="22.5" customHeight="1">
      <c r="A7" s="380" t="s">
        <v>131</v>
      </c>
      <c r="B7" s="381"/>
      <c r="C7" s="381"/>
      <c r="D7" s="381"/>
      <c r="E7" s="381"/>
      <c r="F7" s="12">
        <v>0</v>
      </c>
      <c r="G7" s="12">
        <v>0</v>
      </c>
      <c r="H7" s="12">
        <v>0</v>
      </c>
    </row>
    <row r="8" spans="1:8" ht="22.5" customHeight="1">
      <c r="A8" s="14" t="s">
        <v>132</v>
      </c>
      <c r="B8" s="11"/>
      <c r="C8" s="11"/>
      <c r="D8" s="11"/>
      <c r="E8" s="11"/>
      <c r="F8" s="12">
        <f>RASHODI!C235</f>
        <v>10799800</v>
      </c>
      <c r="G8" s="12">
        <v>11201000</v>
      </c>
      <c r="H8" s="12">
        <v>11351000</v>
      </c>
    </row>
    <row r="9" spans="1:8" ht="22.5" customHeight="1">
      <c r="A9" s="373" t="s">
        <v>133</v>
      </c>
      <c r="B9" s="374"/>
      <c r="C9" s="374"/>
      <c r="D9" s="374"/>
      <c r="E9" s="383"/>
      <c r="F9" s="13">
        <f>F8-F10</f>
        <v>10431800</v>
      </c>
      <c r="G9" s="13">
        <f>G8-G10</f>
        <v>10971000</v>
      </c>
      <c r="H9" s="13">
        <f>H8-H10</f>
        <v>11111000</v>
      </c>
    </row>
    <row r="10" spans="1:8" ht="22.5" customHeight="1">
      <c r="A10" s="380" t="s">
        <v>134</v>
      </c>
      <c r="B10" s="381"/>
      <c r="C10" s="381"/>
      <c r="D10" s="381"/>
      <c r="E10" s="381"/>
      <c r="F10" s="13">
        <f>RASHODI!C139+RASHODI!C88</f>
        <v>368000</v>
      </c>
      <c r="G10" s="13">
        <v>230000</v>
      </c>
      <c r="H10" s="13">
        <v>240000</v>
      </c>
    </row>
    <row r="11" spans="1:8" ht="22.5" customHeight="1">
      <c r="A11" s="373" t="s">
        <v>135</v>
      </c>
      <c r="B11" s="374"/>
      <c r="C11" s="374"/>
      <c r="D11" s="374"/>
      <c r="E11" s="374"/>
      <c r="F11" s="13">
        <f>F6-F8</f>
        <v>-25000</v>
      </c>
      <c r="G11" s="13">
        <v>-25000</v>
      </c>
      <c r="H11" s="13">
        <v>-25000</v>
      </c>
    </row>
    <row r="12" spans="1:8" ht="25.5" customHeight="1">
      <c r="A12" s="375"/>
      <c r="B12" s="371"/>
      <c r="C12" s="371"/>
      <c r="D12" s="371"/>
      <c r="E12" s="371"/>
      <c r="F12" s="372"/>
      <c r="G12" s="372"/>
      <c r="H12" s="372"/>
    </row>
    <row r="13" spans="1:8" ht="27.75" customHeight="1">
      <c r="A13" s="6"/>
      <c r="B13" s="7"/>
      <c r="C13" s="7"/>
      <c r="D13" s="8"/>
      <c r="E13" s="9"/>
      <c r="F13" s="10" t="s">
        <v>154</v>
      </c>
      <c r="G13" s="10" t="s">
        <v>193</v>
      </c>
      <c r="H13" s="290" t="s">
        <v>194</v>
      </c>
    </row>
    <row r="14" spans="1:8" ht="22.5" customHeight="1">
      <c r="A14" s="377" t="s">
        <v>136</v>
      </c>
      <c r="B14" s="378"/>
      <c r="C14" s="378"/>
      <c r="D14" s="378"/>
      <c r="E14" s="379"/>
      <c r="F14" s="16">
        <v>0</v>
      </c>
      <c r="G14" s="16">
        <v>0</v>
      </c>
      <c r="H14" s="13">
        <v>0</v>
      </c>
    </row>
    <row r="15" spans="1:8" s="2" customFormat="1" ht="25.5" customHeight="1">
      <c r="A15" s="370"/>
      <c r="B15" s="371"/>
      <c r="C15" s="371"/>
      <c r="D15" s="371"/>
      <c r="E15" s="371"/>
      <c r="F15" s="372"/>
      <c r="G15" s="372"/>
      <c r="H15" s="372"/>
    </row>
    <row r="16" spans="1:8" s="2" customFormat="1" ht="27.75" customHeight="1">
      <c r="A16" s="6"/>
      <c r="B16" s="7"/>
      <c r="C16" s="7"/>
      <c r="D16" s="8"/>
      <c r="E16" s="9"/>
      <c r="F16" s="10" t="s">
        <v>154</v>
      </c>
      <c r="G16" s="10" t="s">
        <v>193</v>
      </c>
      <c r="H16" s="290" t="s">
        <v>194</v>
      </c>
    </row>
    <row r="17" spans="1:8" s="2" customFormat="1" ht="22.5" customHeight="1">
      <c r="A17" s="376" t="s">
        <v>137</v>
      </c>
      <c r="B17" s="374"/>
      <c r="C17" s="374"/>
      <c r="D17" s="374"/>
      <c r="E17" s="374"/>
      <c r="F17" s="12"/>
      <c r="G17" s="12"/>
      <c r="H17" s="12"/>
    </row>
    <row r="18" spans="1:8" s="2" customFormat="1" ht="31.5" customHeight="1">
      <c r="A18" s="376" t="s">
        <v>138</v>
      </c>
      <c r="B18" s="374"/>
      <c r="C18" s="374"/>
      <c r="D18" s="374"/>
      <c r="E18" s="374"/>
      <c r="F18" s="12"/>
      <c r="G18" s="12"/>
      <c r="H18" s="12"/>
    </row>
    <row r="19" spans="1:8" s="2" customFormat="1" ht="22.5" customHeight="1">
      <c r="A19" s="373" t="s">
        <v>139</v>
      </c>
      <c r="B19" s="374"/>
      <c r="C19" s="374"/>
      <c r="D19" s="374"/>
      <c r="E19" s="374"/>
      <c r="F19" s="12"/>
      <c r="G19" s="12"/>
      <c r="H19" s="12"/>
    </row>
    <row r="20" spans="1:8" s="2" customFormat="1" ht="15" customHeight="1">
      <c r="A20" s="17"/>
      <c r="B20" s="18"/>
      <c r="C20" s="15"/>
      <c r="D20" s="19"/>
      <c r="E20" s="18"/>
      <c r="F20" s="20"/>
      <c r="G20" s="20"/>
      <c r="H20" s="20"/>
    </row>
    <row r="21" spans="1:8" s="2" customFormat="1" ht="22.5" customHeight="1">
      <c r="A21" s="373" t="s">
        <v>140</v>
      </c>
      <c r="B21" s="374"/>
      <c r="C21" s="374"/>
      <c r="D21" s="374"/>
      <c r="E21" s="374"/>
      <c r="F21" s="12">
        <f>SUM(F11,F14,F19)</f>
        <v>-25000</v>
      </c>
      <c r="G21" s="12">
        <f>SUM(G11,G14,G19)</f>
        <v>-25000</v>
      </c>
      <c r="H21" s="12">
        <f>SUM(H11,H14,H19)</f>
        <v>-25000</v>
      </c>
    </row>
    <row r="22" spans="1:7" s="2" customFormat="1" ht="18" customHeight="1">
      <c r="A22" s="21"/>
      <c r="B22" s="5"/>
      <c r="C22" s="5"/>
      <c r="D22" s="5"/>
      <c r="E22" s="5"/>
      <c r="G22" s="1"/>
    </row>
  </sheetData>
  <sheetProtection/>
  <mergeCells count="15">
    <mergeCell ref="A10:E10"/>
    <mergeCell ref="A1:H1"/>
    <mergeCell ref="A2:H2"/>
    <mergeCell ref="A5:E5"/>
    <mergeCell ref="A6:E6"/>
    <mergeCell ref="A7:E7"/>
    <mergeCell ref="A9:E9"/>
    <mergeCell ref="A15:H15"/>
    <mergeCell ref="A19:E19"/>
    <mergeCell ref="A21:E21"/>
    <mergeCell ref="A11:E11"/>
    <mergeCell ref="A12:H12"/>
    <mergeCell ref="A17:E17"/>
    <mergeCell ref="A18:E18"/>
    <mergeCell ref="A14:E14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18"/>
  <sheetViews>
    <sheetView zoomScalePageLayoutView="0" workbookViewId="0" topLeftCell="A1">
      <selection activeCell="E11" sqref="E11"/>
    </sheetView>
  </sheetViews>
  <sheetFormatPr defaultColWidth="9.140625" defaultRowHeight="12.75"/>
  <cols>
    <col min="10" max="10" width="27.00390625" style="0" customWidth="1"/>
    <col min="11" max="11" width="18.00390625" style="0" customWidth="1"/>
  </cols>
  <sheetData>
    <row r="3" spans="2:8" ht="18">
      <c r="B3" s="385"/>
      <c r="C3" s="385"/>
      <c r="D3" s="272"/>
      <c r="E3" s="272"/>
      <c r="F3" s="272"/>
      <c r="G3" s="272"/>
      <c r="H3" s="272"/>
    </row>
    <row r="4" spans="2:8" ht="18">
      <c r="B4" s="385" t="s">
        <v>182</v>
      </c>
      <c r="C4" s="385"/>
      <c r="D4" s="272"/>
      <c r="E4" s="272"/>
      <c r="F4" s="272"/>
      <c r="G4" s="272"/>
      <c r="H4" s="272"/>
    </row>
    <row r="5" spans="2:10" ht="18">
      <c r="B5" s="385" t="s">
        <v>209</v>
      </c>
      <c r="C5" s="385"/>
      <c r="D5" s="385"/>
      <c r="E5" s="385"/>
      <c r="F5" s="385"/>
      <c r="G5" s="385"/>
      <c r="H5" s="385"/>
      <c r="I5" s="385"/>
      <c r="J5" s="385"/>
    </row>
    <row r="6" spans="2:11" ht="18">
      <c r="B6" s="385" t="s">
        <v>210</v>
      </c>
      <c r="C6" s="385"/>
      <c r="D6" s="385"/>
      <c r="E6" s="385"/>
      <c r="F6" s="385"/>
      <c r="G6" s="385"/>
      <c r="H6" s="385"/>
      <c r="I6" s="385"/>
      <c r="J6" s="385"/>
      <c r="K6" s="385"/>
    </row>
    <row r="7" spans="2:11" ht="18">
      <c r="B7" s="385" t="s">
        <v>211</v>
      </c>
      <c r="C7" s="385"/>
      <c r="D7" s="385"/>
      <c r="E7" s="385"/>
      <c r="F7" s="385"/>
      <c r="G7" s="385"/>
      <c r="H7" s="385"/>
      <c r="I7" s="385"/>
      <c r="J7" s="385"/>
      <c r="K7" s="385"/>
    </row>
    <row r="8" spans="2:16" ht="18">
      <c r="B8" s="386" t="s">
        <v>214</v>
      </c>
      <c r="C8" s="386"/>
      <c r="D8" s="386"/>
      <c r="E8" s="386"/>
      <c r="F8" s="386"/>
      <c r="G8" s="386"/>
      <c r="H8" s="386"/>
      <c r="I8" s="386"/>
      <c r="J8" s="386"/>
      <c r="K8" s="273"/>
      <c r="L8" s="274"/>
      <c r="M8" s="274"/>
      <c r="N8" s="274"/>
      <c r="O8" s="274"/>
      <c r="P8" s="274"/>
    </row>
    <row r="9" spans="2:10" ht="18">
      <c r="B9" s="384" t="s">
        <v>215</v>
      </c>
      <c r="C9" s="384"/>
      <c r="D9" s="384"/>
      <c r="E9" s="384"/>
      <c r="F9" s="384"/>
      <c r="G9" s="384"/>
      <c r="H9" s="384"/>
      <c r="I9" s="384"/>
      <c r="J9" s="384"/>
    </row>
    <row r="10" spans="2:8" ht="18">
      <c r="B10" s="272"/>
      <c r="C10" s="272"/>
      <c r="D10" s="272"/>
      <c r="E10" s="272"/>
      <c r="F10" s="272"/>
      <c r="G10" s="272"/>
      <c r="H10" s="272"/>
    </row>
    <row r="11" spans="2:8" ht="18">
      <c r="B11" s="272"/>
      <c r="C11" s="272"/>
      <c r="D11" s="272"/>
      <c r="E11" s="272"/>
      <c r="F11" s="272"/>
      <c r="G11" s="272"/>
      <c r="H11" s="272"/>
    </row>
    <row r="12" spans="2:8" ht="18">
      <c r="B12" s="272"/>
      <c r="C12" s="272"/>
      <c r="D12" s="272"/>
      <c r="E12" s="272"/>
      <c r="F12" s="272"/>
      <c r="G12" s="272"/>
      <c r="H12" s="272"/>
    </row>
    <row r="13" spans="2:8" ht="18">
      <c r="B13" s="272"/>
      <c r="C13" s="272"/>
      <c r="D13" s="272"/>
      <c r="E13" s="272"/>
      <c r="F13" s="272"/>
      <c r="G13" s="272"/>
      <c r="H13" s="272"/>
    </row>
    <row r="14" spans="2:8" ht="18">
      <c r="B14" s="272"/>
      <c r="C14" s="272"/>
      <c r="D14" s="272"/>
      <c r="E14" s="272"/>
      <c r="F14" s="272"/>
      <c r="G14" s="272"/>
      <c r="H14" s="272"/>
    </row>
    <row r="15" spans="2:8" ht="18">
      <c r="B15" s="272"/>
      <c r="C15" s="272"/>
      <c r="D15" s="272"/>
      <c r="E15" s="272"/>
      <c r="F15" s="272"/>
      <c r="G15" s="272"/>
      <c r="H15" s="272"/>
    </row>
    <row r="16" spans="2:8" ht="18">
      <c r="B16" s="272"/>
      <c r="C16" s="272"/>
      <c r="D16" s="272"/>
      <c r="E16" s="272"/>
      <c r="F16" s="272"/>
      <c r="G16" s="272"/>
      <c r="H16" s="272"/>
    </row>
    <row r="17" spans="2:8" ht="18">
      <c r="B17" s="272"/>
      <c r="C17" s="272"/>
      <c r="D17" s="272"/>
      <c r="E17" s="272"/>
      <c r="F17" s="272"/>
      <c r="G17" s="272"/>
      <c r="H17" s="272"/>
    </row>
    <row r="18" spans="2:8" ht="18">
      <c r="B18" s="272"/>
      <c r="C18" s="272"/>
      <c r="D18" s="272"/>
      <c r="E18" s="272"/>
      <c r="F18" s="272"/>
      <c r="G18" s="272"/>
      <c r="H18" s="272"/>
    </row>
  </sheetData>
  <sheetProtection/>
  <mergeCells count="7">
    <mergeCell ref="B9:J9"/>
    <mergeCell ref="B3:C3"/>
    <mergeCell ref="B6:K6"/>
    <mergeCell ref="B7:K7"/>
    <mergeCell ref="B4:C4"/>
    <mergeCell ref="B5:J5"/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Racunovodstvo</cp:lastModifiedBy>
  <cp:lastPrinted>2020-11-09T12:55:26Z</cp:lastPrinted>
  <dcterms:created xsi:type="dcterms:W3CDTF">2003-07-09T14:53:12Z</dcterms:created>
  <dcterms:modified xsi:type="dcterms:W3CDTF">2021-02-04T11:20:53Z</dcterms:modified>
  <cp:category/>
  <cp:version/>
  <cp:contentType/>
  <cp:contentStatus/>
</cp:coreProperties>
</file>