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7305" tabRatio="601" activeTab="0"/>
  </bookViews>
  <sheets>
    <sheet name="RASHODI" sheetId="1" r:id="rId1"/>
    <sheet name="plan-prihoda" sheetId="2" r:id="rId2"/>
    <sheet name="opći dio" sheetId="3" r:id="rId3"/>
  </sheets>
  <definedNames>
    <definedName name="_xlnm.Print_Titles">'RASHODI'!$27:$27</definedName>
    <definedName name="_xlnm.Print_Area" localSheetId="1">'plan-prihoda'!$A$1:$I$74</definedName>
    <definedName name="_xlnm.Print_Area" localSheetId="0">'RASHODI'!$A$1:$T$239</definedName>
  </definedNames>
  <calcPr fullCalcOnLoad="1"/>
</workbook>
</file>

<file path=xl/sharedStrings.xml><?xml version="1.0" encoding="utf-8"?>
<sst xmlns="http://schemas.openxmlformats.org/spreadsheetml/2006/main" count="424" uniqueCount="223">
  <si>
    <t>Donacije</t>
  </si>
  <si>
    <t>Ukupno</t>
  </si>
  <si>
    <t>Račun rashoda/izdatka</t>
  </si>
  <si>
    <t>Naziv računa</t>
  </si>
  <si>
    <t>Prihodi i primici</t>
  </si>
  <si>
    <t>Plaće za redovan rad</t>
  </si>
  <si>
    <t>Ostali rashodi za zaposlene</t>
  </si>
  <si>
    <t>Službena putovanja</t>
  </si>
  <si>
    <t>Energija</t>
  </si>
  <si>
    <t>Zakupnine i najamnine</t>
  </si>
  <si>
    <t>Komunalne usluge</t>
  </si>
  <si>
    <t>Ostali nespomenuti rashodi</t>
  </si>
  <si>
    <t>Doprinosi za zdravstv. osig.</t>
  </si>
  <si>
    <t>Uredski materijal i ostali mat.</t>
  </si>
  <si>
    <t>Sitni inventar i auto gume</t>
  </si>
  <si>
    <t>Usluge tekućeg i inv. odr.</t>
  </si>
  <si>
    <t>Usluge promidžbe i inform.</t>
  </si>
  <si>
    <t>Intelektualne i osobne usl.</t>
  </si>
  <si>
    <t>Računalne usluge</t>
  </si>
  <si>
    <t>Ostale usluge</t>
  </si>
  <si>
    <t>Premije osiguranja</t>
  </si>
  <si>
    <t>Reprezentacija</t>
  </si>
  <si>
    <t>Uredska oprema i namještaj</t>
  </si>
  <si>
    <t>Grad Pula</t>
  </si>
  <si>
    <t>Prihodi od nefinancijske imovine i nadoknade šteta s osnova osiguranja</t>
  </si>
  <si>
    <t>Materijal i sirovine</t>
  </si>
  <si>
    <t>Doprinosi za zdravstv.osig.</t>
  </si>
  <si>
    <t>Kamate na depozit</t>
  </si>
  <si>
    <t>Dodatna ulag.u nef.imovinu</t>
  </si>
  <si>
    <t>Račun rashoda / izdatka</t>
  </si>
  <si>
    <t>Članarine</t>
  </si>
  <si>
    <t>UKUPNO PRIMARNI PROGRAM</t>
  </si>
  <si>
    <t>Pomoći</t>
  </si>
  <si>
    <t>Službena, radna i zaštitna odjeća i obuća</t>
  </si>
  <si>
    <t>Pristojbe i naknade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</si>
  <si>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</si>
  <si>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</si>
  <si>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</si>
  <si>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</si>
  <si>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</si>
  <si>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</si>
  <si>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Sitan inventar i auto gume</t>
  </si>
  <si>
    <t>Rashodi za usluge</t>
  </si>
  <si>
    <t>Usluge telefona,pošte i prijevoza</t>
  </si>
  <si>
    <t>Doprinosi za obvezn.osig.u sl.nezap.</t>
  </si>
  <si>
    <t>Ostali nespomenuti rashodi poslovanja</t>
  </si>
  <si>
    <t>RASHODI ZA ZAPOSLENE</t>
  </si>
  <si>
    <t>Doprinosi za ovezno osig. U slučaju nezaposl.</t>
  </si>
  <si>
    <t xml:space="preserve">Stručno usavršavanje </t>
  </si>
  <si>
    <t>Rashodi za meterijal i energiju</t>
  </si>
  <si>
    <t>Mat. i dijelovi za tek. i inv. Održavanja</t>
  </si>
  <si>
    <t>Usluge telefona, pošte i prijevoza</t>
  </si>
  <si>
    <t>Zdravstvene  i veterinarske usluge</t>
  </si>
  <si>
    <t>Naknade tr. osobama izvan radnog odnosa</t>
  </si>
  <si>
    <t xml:space="preserve">Naknade tr. osobama izvan radnog odnosa </t>
  </si>
  <si>
    <t>RASHODI ZA NABAVU NEFIN.IMOVINE</t>
  </si>
  <si>
    <t>Postrojenja i oprema</t>
  </si>
  <si>
    <t>Oprema za održavanje i zaštitu</t>
  </si>
  <si>
    <t>Uređaji,strojevi i oprema za ostale namjene</t>
  </si>
  <si>
    <t>Nematerijalna proizvedena imovina</t>
  </si>
  <si>
    <t>Ulaganja u računalne programe</t>
  </si>
  <si>
    <t>RASHODI ZA DODAT.ULAG.U NEF.IM.</t>
  </si>
  <si>
    <t>Dodatna ulag.za ostalu nefin.imovinu</t>
  </si>
  <si>
    <t>Nakn.za prijevoz,za rad na terenu i odvojeni život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</si>
  <si>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</si>
  <si>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</si>
  <si>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</si>
  <si>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</si>
  <si>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</si>
  <si>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Roditelji</t>
  </si>
  <si>
    <t>OSTALO</t>
  </si>
  <si>
    <t>UKUPNO AKTIVNOST</t>
  </si>
  <si>
    <t>Prihodi za posebne namjene:SOCIJANI PROGRAM</t>
  </si>
  <si>
    <t>Pomoći talijanska unija</t>
  </si>
  <si>
    <t>Usluge tekućeg i inv. odr. - opremanje</t>
  </si>
  <si>
    <t>Vlastiti prihodi</t>
  </si>
  <si>
    <t>Decentralizacija - tekuće pomoći</t>
  </si>
  <si>
    <t>Decentralizacija  - kapitalne pomoći</t>
  </si>
  <si>
    <t>Brojčana oznaka i naziv programa</t>
  </si>
  <si>
    <t>socijalni program</t>
  </si>
  <si>
    <t>Račun 
rashoda/
izdatka</t>
  </si>
  <si>
    <t xml:space="preserve">Grad Pula </t>
  </si>
  <si>
    <t>Državni proračun</t>
  </si>
  <si>
    <t>POMOĆI (decentral)</t>
  </si>
  <si>
    <t>Prihodi od nefinanc. imovine</t>
  </si>
  <si>
    <t>PROCJENA
2013.</t>
  </si>
  <si>
    <t>materijalni rashodi</t>
  </si>
  <si>
    <t>namirnice</t>
  </si>
  <si>
    <t>UKUPNO A/Tpr./Kpr.</t>
  </si>
  <si>
    <t>Grad Vodnjan</t>
  </si>
  <si>
    <t>Općinski proračuni</t>
  </si>
  <si>
    <t>Sufinanciranje roditelji</t>
  </si>
  <si>
    <t>Zatezne kamate</t>
  </si>
  <si>
    <t>Ostali financijski rashodi</t>
  </si>
  <si>
    <t>Zdravstvene i veterinarske usluge</t>
  </si>
  <si>
    <t>FINANCIJSKI RASHODI</t>
  </si>
  <si>
    <t>Ostale naknade troškova zaposlenicima</t>
  </si>
  <si>
    <t>Naknade članovima povjerenstava</t>
  </si>
  <si>
    <t>Knjige u knjižnici</t>
  </si>
  <si>
    <t>Napomena - socijalni program:</t>
  </si>
  <si>
    <t>Školska marenda</t>
  </si>
  <si>
    <t>Produženi boravak</t>
  </si>
  <si>
    <t>UKUPNO</t>
  </si>
  <si>
    <t>Opći prihodi i primici</t>
  </si>
  <si>
    <t>Prihodi za posebne namjene</t>
  </si>
  <si>
    <t xml:space="preserve">Donacije </t>
  </si>
  <si>
    <t>Namjenski primici</t>
  </si>
  <si>
    <t>Ukupno (po izvorima)</t>
  </si>
  <si>
    <t>Pomoći-talijanska unija</t>
  </si>
  <si>
    <t>Pomoći-državni proračun</t>
  </si>
  <si>
    <t>Tekuće pomoći iz državnog proračuna</t>
  </si>
  <si>
    <t>Ostali nespomenuti prihodi</t>
  </si>
  <si>
    <t>Sportska i glazbena oprema</t>
  </si>
  <si>
    <t>Uređaji, strojevi i oprema za ostale namjene</t>
  </si>
  <si>
    <t>PLAN PRIHODA I PRIMITAKA</t>
  </si>
  <si>
    <t>Izvor prihoda i primitaka</t>
  </si>
  <si>
    <t>Oznaka rač.iz računs.plana</t>
  </si>
  <si>
    <t>Namjenski primici od zaduživanja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</si>
  <si>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</si>
  <si>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</si>
  <si>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</si>
  <si>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</si>
  <si>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</si>
  <si>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</si>
  <si>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</si>
  <si>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</si>
  <si>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</si>
  <si>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</si>
  <si>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</si>
  <si>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</si>
  <si>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</si>
  <si>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</si>
  <si>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</si>
  <si>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</si>
  <si>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Županijski proračun</t>
  </si>
  <si>
    <t>Donacije-talijanska unija-</t>
  </si>
  <si>
    <t>Donacije -državni proračun-ZAKLADA ZA DJECU</t>
  </si>
  <si>
    <t>RASHODI POSLOVANJA</t>
  </si>
  <si>
    <t>PLAĆE</t>
  </si>
  <si>
    <t>Plaće za rad iznad norme</t>
  </si>
  <si>
    <t>Plaća za posebne uvjete rada</t>
  </si>
  <si>
    <t>DOPRINOSI NA PLAĆE</t>
  </si>
  <si>
    <t>Doprinosi za zdravstveno osiguranje i nesreće</t>
  </si>
  <si>
    <t>OSTALI RASHODI ZA ZAPOSLENE</t>
  </si>
  <si>
    <t>Rashodi za zaposlene (jubilarne,pomoći,otpremnine)</t>
  </si>
  <si>
    <t>NAKNADE TROŠKOVA ZAPOSLENICIMA</t>
  </si>
  <si>
    <t>Naknade za prijevoz</t>
  </si>
  <si>
    <t>RASHODI ZA USLUGE</t>
  </si>
  <si>
    <t>Intelektualne i osobne usluge</t>
  </si>
  <si>
    <t>PRISTOJBE I NAKNADE</t>
  </si>
  <si>
    <t>Novčana naknada poslodavca zbog nezapošljavanja osoba sa invaliditetom</t>
  </si>
  <si>
    <t>UKUPNO RASHODI</t>
  </si>
  <si>
    <t>Osnovna škola Scuola Elementare "Giuseppina Martinuzzi" Pula Pola</t>
  </si>
  <si>
    <t>AKTIVNOST: ADMINISTRATIVNO, TEHNIČKO I STRUČNO OSOBLJE</t>
  </si>
  <si>
    <t>Račun rashoda</t>
  </si>
  <si>
    <t>Naziv računa RASHODA</t>
  </si>
  <si>
    <t>MZOŠ - Plaće</t>
  </si>
  <si>
    <t>Ostale naknade građanima i kućanstvima iz proračuna</t>
  </si>
  <si>
    <t>Naknade građanima i kućanstvima u naravi</t>
  </si>
  <si>
    <t>SVEUKUPNO</t>
  </si>
  <si>
    <t>SVEUKUPNO+MZOŠ</t>
  </si>
  <si>
    <t>Voditelj računovodstva</t>
  </si>
  <si>
    <t>Ravnateljica</t>
  </si>
  <si>
    <t>__________________________</t>
  </si>
  <si>
    <t xml:space="preserve">Prihodi s naslova osiguranja, refundacija šteta </t>
  </si>
  <si>
    <t>Prihodi od osiguranja/šteta</t>
  </si>
  <si>
    <t>Bankarske usluge i usluge platnog prometa</t>
  </si>
  <si>
    <t>Troškovi sudskih postupaka</t>
  </si>
  <si>
    <t>Grad Vodnjan + prijevoz učenika</t>
  </si>
  <si>
    <t>Donacije + Hitne intervencije</t>
  </si>
  <si>
    <t>Ostali prihodi</t>
  </si>
  <si>
    <t>Pomoćnici - 9, 10, 11 mj</t>
  </si>
  <si>
    <t>Grad Pula (građanski odgoj)</t>
  </si>
  <si>
    <t>Plan 2023.</t>
  </si>
  <si>
    <t>Procjena 2024.</t>
  </si>
  <si>
    <t>Procjena 2025.</t>
  </si>
  <si>
    <t>PLAN ZA 2023. GODINU SA PROJEKCIJOM ZA 2024. I 2025. GODINU</t>
  </si>
  <si>
    <t>Pomoćnici - Zajedno do znanja 4</t>
  </si>
  <si>
    <t>Višak 2022.</t>
  </si>
  <si>
    <t>Višak 2022</t>
  </si>
  <si>
    <t>Tekuće pomoći iz EU-PROJEKT ZAJEDNO DO ZNANJA 4</t>
  </si>
  <si>
    <t>Prijedlog plana      
za 2023.</t>
  </si>
  <si>
    <t>2024.</t>
  </si>
  <si>
    <t>2025.</t>
  </si>
  <si>
    <t>Ukupno prihodi i primici za 2023.</t>
  </si>
  <si>
    <t>Višak 2023.</t>
  </si>
  <si>
    <t>Ukupno prihodi i primici za 2024.</t>
  </si>
  <si>
    <t>Ukupno prihodi i primici za 2025.</t>
  </si>
  <si>
    <t>Višak 2024.</t>
  </si>
  <si>
    <t>Procjena 2024</t>
  </si>
  <si>
    <t>Procjena 2025</t>
  </si>
  <si>
    <t>2023.</t>
  </si>
  <si>
    <t>Proračun država 2023.</t>
  </si>
  <si>
    <t>Proračun država 2024.</t>
  </si>
  <si>
    <t>Proračun država 2025.</t>
  </si>
  <si>
    <t>Procjena 2024. i 2025.</t>
  </si>
  <si>
    <t xml:space="preserve"> AKTIVNOST:            ZAJEDNO DO ZNANJA 4</t>
  </si>
  <si>
    <t>Grad Pula + Mat. Tr.</t>
  </si>
  <si>
    <t>Prihodi od osiguranja, refundacija šteta</t>
  </si>
  <si>
    <t>u eurima</t>
  </si>
  <si>
    <t>Prijedlog plana     
za 2023.</t>
  </si>
  <si>
    <t>KLASA: 400-01/22-01/01</t>
  </si>
  <si>
    <t>UR BROJ: 2168/01-55-51-01-22-03</t>
  </si>
  <si>
    <t>Pula, 16.09.2022.</t>
  </si>
  <si>
    <t>TEKUĆI PROJEKT - POMOĆNICI U NASTAVI od 09.2023.</t>
  </si>
  <si>
    <t>Tekući Pomoći EU projekt: 9-11 mj</t>
  </si>
  <si>
    <t>63-TEKUĆE POMOĆI OD MEĐUNARODNIH ORGANIZACIJA</t>
  </si>
  <si>
    <t>63-KAPITALNE POMOĆI OD MEĐUNARODNIH ORGANIZACIJA</t>
  </si>
  <si>
    <t>63-PLAĆE MZOŠ</t>
  </si>
  <si>
    <t>63-TEKUĆE POMOĆI IZ DRŽAVNOG PRORAČUNA</t>
  </si>
  <si>
    <t>67-TEKUĆE POMOĆI IZRAVNANJA ZA DECENTRALIZIRANE FUNKCIJE</t>
  </si>
  <si>
    <t>63-PRIHODI IZ PRORAČUNA -ŽUPANIJA</t>
  </si>
  <si>
    <t>65-PRIHODI PO POSEBNIM PROPISIMA</t>
  </si>
  <si>
    <t>65-PRIHODI S NASLOVA OSIGURANJA I REFUND.ŠTETA</t>
  </si>
  <si>
    <t>67-PRIHODI IZ PRORAČUNA GRADA PULA-SOCIJALNI PROGRAM</t>
  </si>
  <si>
    <t>65-OSTALI NESPOMENUTI PRIHODI PO POSEBNIM PROPISIMA</t>
  </si>
  <si>
    <t>66-PRIHODI OD PRUŽENIH USLUGA</t>
  </si>
  <si>
    <t>66 - TEKUĆE DONACIJE OD FIZIČKIH OSOBA</t>
  </si>
  <si>
    <t>66-DONACIJE OD PRAVNIH I FIZIČKIH OSOBA IZVAN OPĆEG PROR.</t>
  </si>
  <si>
    <t>67-PRIHODI IZ PRORAČUNA GRADA PULA</t>
  </si>
  <si>
    <t>63-PRIHODI IZ PRORAČUNA -DRUGI GRADSKI PRORAČUNI</t>
  </si>
  <si>
    <t>63-PRIHODI IZ PRORAČUNA OPĆINA</t>
  </si>
  <si>
    <t>67-TEK. POMOĆI TEMELJEM PRIJENOSA EU SREDSTAVA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</si>
</sst>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\ &quot;kn&quot;"/>
    <numFmt numFmtId="168" formatCode="#,##0\ _k_n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A]d\.\ mmmm\ yyyy\."/>
  </numFmts>
  <fonts count="65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11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" fontId="11" fillId="33" borderId="12" xfId="0" applyNumberFormat="1" applyFont="1" applyFill="1" applyBorder="1" applyAlignment="1">
      <alignment wrapText="1"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 applyBorder="1" applyAlignment="1" quotePrefix="1">
      <alignment horizontal="left" vertical="center"/>
    </xf>
    <xf numFmtId="0" fontId="17" fillId="33" borderId="0" xfId="0" applyFont="1" applyFill="1" applyBorder="1" applyAlignment="1" quotePrefix="1">
      <alignment horizontal="center" vertical="center"/>
    </xf>
    <xf numFmtId="0" fontId="20" fillId="33" borderId="0" xfId="0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19" fillId="33" borderId="0" xfId="0" applyFont="1" applyFill="1" applyBorder="1" applyAlignment="1" quotePrefix="1">
      <alignment horizontal="left" vertical="center" wrapText="1"/>
    </xf>
    <xf numFmtId="0" fontId="20" fillId="33" borderId="0" xfId="0" applyFont="1" applyFill="1" applyBorder="1" applyAlignment="1" quotePrefix="1">
      <alignment horizontal="left" vertical="center" wrapText="1"/>
    </xf>
    <xf numFmtId="0" fontId="19" fillId="33" borderId="0" xfId="0" applyFont="1" applyFill="1" applyBorder="1" applyAlignment="1" quotePrefix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 applyProtection="1" quotePrefix="1">
      <alignment horizontal="center" vertical="center"/>
      <protection/>
    </xf>
    <xf numFmtId="3" fontId="14" fillId="33" borderId="0" xfId="0" applyNumberFormat="1" applyFont="1" applyFill="1" applyBorder="1" applyAlignment="1" applyProtection="1" quotePrefix="1">
      <alignment horizontal="left"/>
      <protection/>
    </xf>
    <xf numFmtId="3" fontId="18" fillId="33" borderId="0" xfId="0" applyNumberFormat="1" applyFont="1" applyFill="1" applyBorder="1" applyAlignment="1" applyProtection="1" quotePrefix="1">
      <alignment horizontal="left"/>
      <protection/>
    </xf>
    <xf numFmtId="0" fontId="22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 quotePrefix="1">
      <alignment horizontal="left"/>
      <protection/>
    </xf>
    <xf numFmtId="0" fontId="0" fillId="33" borderId="0" xfId="0" applyFont="1" applyFill="1" applyAlignment="1">
      <alignment horizontal="center" wrapText="1"/>
    </xf>
    <xf numFmtId="1" fontId="11" fillId="33" borderId="12" xfId="0" applyNumberFormat="1" applyFont="1" applyFill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 quotePrefix="1">
      <alignment horizontal="left"/>
    </xf>
    <xf numFmtId="3" fontId="2" fillId="33" borderId="15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/>
    </xf>
    <xf numFmtId="3" fontId="2" fillId="33" borderId="16" xfId="0" applyNumberFormat="1" applyFont="1" applyFill="1" applyBorder="1" applyAlignment="1">
      <alignment horizontal="right" wrapText="1"/>
    </xf>
    <xf numFmtId="3" fontId="2" fillId="33" borderId="16" xfId="0" applyNumberFormat="1" applyFont="1" applyFill="1" applyBorder="1" applyAlignment="1">
      <alignment horizontal="right"/>
    </xf>
    <xf numFmtId="3" fontId="2" fillId="33" borderId="16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left"/>
    </xf>
    <xf numFmtId="3" fontId="7" fillId="33" borderId="16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left" vertical="center" wrapText="1"/>
    </xf>
    <xf numFmtId="3" fontId="2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left"/>
    </xf>
    <xf numFmtId="3" fontId="7" fillId="33" borderId="16" xfId="0" applyNumberFormat="1" applyFont="1" applyFill="1" applyBorder="1" applyAlignment="1">
      <alignment horizontal="right" wrapText="1"/>
    </xf>
    <xf numFmtId="0" fontId="4" fillId="33" borderId="16" xfId="0" applyNumberFormat="1" applyFont="1" applyFill="1" applyBorder="1" applyAlignment="1" quotePrefix="1">
      <alignment horizontal="left"/>
    </xf>
    <xf numFmtId="0" fontId="3" fillId="33" borderId="16" xfId="0" applyNumberFormat="1" applyFont="1" applyFill="1" applyBorder="1" applyAlignment="1" quotePrefix="1">
      <alignment horizontal="left"/>
    </xf>
    <xf numFmtId="0" fontId="4" fillId="33" borderId="16" xfId="0" applyNumberFormat="1" applyFont="1" applyFill="1" applyBorder="1" applyAlignment="1">
      <alignment horizontal="left" wrapText="1"/>
    </xf>
    <xf numFmtId="1" fontId="3" fillId="33" borderId="16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 quotePrefix="1">
      <alignment horizontal="left"/>
    </xf>
    <xf numFmtId="3" fontId="7" fillId="33" borderId="16" xfId="0" applyNumberFormat="1" applyFont="1" applyFill="1" applyBorder="1" applyAlignment="1">
      <alignment wrapText="1"/>
    </xf>
    <xf numFmtId="0" fontId="4" fillId="33" borderId="16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0" fontId="3" fillId="33" borderId="12" xfId="0" applyNumberFormat="1" applyFont="1" applyFill="1" applyBorder="1" applyAlignment="1" quotePrefix="1">
      <alignment horizontal="left"/>
    </xf>
    <xf numFmtId="0" fontId="3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3" fontId="4" fillId="12" borderId="16" xfId="0" applyNumberFormat="1" applyFont="1" applyFill="1" applyBorder="1" applyAlignment="1">
      <alignment horizontal="center" vertical="center" wrapText="1" readingOrder="1"/>
    </xf>
    <xf numFmtId="3" fontId="4" fillId="12" borderId="16" xfId="0" applyNumberFormat="1" applyFont="1" applyFill="1" applyBorder="1" applyAlignment="1">
      <alignment horizontal="center" vertical="center" wrapText="1"/>
    </xf>
    <xf numFmtId="3" fontId="4" fillId="12" borderId="17" xfId="0" applyNumberFormat="1" applyFont="1" applyFill="1" applyBorder="1" applyAlignment="1">
      <alignment horizontal="center" vertical="center" wrapText="1" readingOrder="1"/>
    </xf>
    <xf numFmtId="0" fontId="3" fillId="12" borderId="16" xfId="0" applyNumberFormat="1" applyFont="1" applyFill="1" applyBorder="1" applyAlignment="1">
      <alignment horizontal="center" vertical="center" wrapText="1"/>
    </xf>
    <xf numFmtId="0" fontId="4" fillId="12" borderId="16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 horizontal="right"/>
    </xf>
    <xf numFmtId="1" fontId="4" fillId="33" borderId="16" xfId="0" applyNumberFormat="1" applyFont="1" applyFill="1" applyBorder="1" applyAlignment="1">
      <alignment horizontal="right" vertical="center" wrapText="1" readingOrder="1"/>
    </xf>
    <xf numFmtId="3" fontId="4" fillId="33" borderId="16" xfId="0" applyNumberFormat="1" applyFont="1" applyFill="1" applyBorder="1" applyAlignment="1">
      <alignment horizontal="right"/>
    </xf>
    <xf numFmtId="1" fontId="4" fillId="33" borderId="16" xfId="0" applyNumberFormat="1" applyFont="1" applyFill="1" applyBorder="1" applyAlignment="1">
      <alignment horizontal="right" readingOrder="1"/>
    </xf>
    <xf numFmtId="3" fontId="10" fillId="33" borderId="16" xfId="0" applyNumberFormat="1" applyFont="1" applyFill="1" applyBorder="1" applyAlignment="1">
      <alignment horizontal="right"/>
    </xf>
    <xf numFmtId="1" fontId="4" fillId="33" borderId="16" xfId="0" applyNumberFormat="1" applyFont="1" applyFill="1" applyBorder="1" applyAlignment="1">
      <alignment horizontal="right"/>
    </xf>
    <xf numFmtId="0" fontId="2" fillId="10" borderId="0" xfId="0" applyNumberFormat="1" applyFont="1" applyFill="1" applyBorder="1" applyAlignment="1">
      <alignment/>
    </xf>
    <xf numFmtId="0" fontId="4" fillId="10" borderId="0" xfId="0" applyNumberFormat="1" applyFont="1" applyFill="1" applyBorder="1" applyAlignment="1">
      <alignment/>
    </xf>
    <xf numFmtId="0" fontId="3" fillId="10" borderId="0" xfId="0" applyNumberFormat="1" applyFont="1" applyFill="1" applyBorder="1" applyAlignment="1">
      <alignment/>
    </xf>
    <xf numFmtId="3" fontId="4" fillId="10" borderId="0" xfId="0" applyNumberFormat="1" applyFont="1" applyFill="1" applyBorder="1" applyAlignment="1">
      <alignment/>
    </xf>
    <xf numFmtId="3" fontId="2" fillId="10" borderId="0" xfId="0" applyNumberFormat="1" applyFont="1" applyFill="1" applyAlignment="1">
      <alignment horizontal="left"/>
    </xf>
    <xf numFmtId="0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 wrapText="1"/>
    </xf>
    <xf numFmtId="3" fontId="2" fillId="10" borderId="0" xfId="0" applyNumberFormat="1" applyFont="1" applyFill="1" applyAlignment="1">
      <alignment horizontal="left"/>
    </xf>
    <xf numFmtId="3" fontId="2" fillId="10" borderId="0" xfId="0" applyNumberFormat="1" applyFont="1" applyFill="1" applyAlignment="1" quotePrefix="1">
      <alignment horizontal="left"/>
    </xf>
    <xf numFmtId="3" fontId="7" fillId="10" borderId="0" xfId="0" applyNumberFormat="1" applyFont="1" applyFill="1" applyAlignment="1">
      <alignment/>
    </xf>
    <xf numFmtId="3" fontId="7" fillId="10" borderId="0" xfId="0" applyNumberFormat="1" applyFont="1" applyFill="1" applyAlignment="1">
      <alignment wrapText="1"/>
    </xf>
    <xf numFmtId="3" fontId="2" fillId="10" borderId="0" xfId="0" applyNumberFormat="1" applyFont="1" applyFill="1" applyAlignment="1">
      <alignment/>
    </xf>
    <xf numFmtId="3" fontId="8" fillId="10" borderId="0" xfId="0" applyNumberFormat="1" applyFont="1" applyFill="1" applyBorder="1" applyAlignment="1" quotePrefix="1">
      <alignment horizontal="left"/>
    </xf>
    <xf numFmtId="3" fontId="9" fillId="10" borderId="0" xfId="0" applyNumberFormat="1" applyFont="1" applyFill="1" applyBorder="1" applyAlignment="1" quotePrefix="1">
      <alignment horizontal="left"/>
    </xf>
    <xf numFmtId="3" fontId="8" fillId="1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30" fillId="33" borderId="0" xfId="0" applyFont="1" applyFill="1" applyAlignment="1">
      <alignment horizontal="center" wrapText="1"/>
    </xf>
    <xf numFmtId="3" fontId="2" fillId="33" borderId="16" xfId="0" applyNumberFormat="1" applyFont="1" applyFill="1" applyBorder="1" applyAlignment="1">
      <alignment vertical="center"/>
    </xf>
    <xf numFmtId="3" fontId="2" fillId="33" borderId="16" xfId="0" applyNumberFormat="1" applyFont="1" applyFill="1" applyBorder="1" applyAlignment="1">
      <alignment horizontal="center" vertical="center" wrapText="1"/>
    </xf>
    <xf numFmtId="0" fontId="31" fillId="33" borderId="16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vertical="center"/>
    </xf>
    <xf numFmtId="0" fontId="4" fillId="12" borderId="18" xfId="0" applyNumberFormat="1" applyFont="1" applyFill="1" applyBorder="1" applyAlignment="1">
      <alignment horizontal="center" vertical="center" wrapText="1"/>
    </xf>
    <xf numFmtId="3" fontId="4" fillId="12" borderId="18" xfId="0" applyNumberFormat="1" applyFont="1" applyFill="1" applyBorder="1" applyAlignment="1">
      <alignment horizontal="center" vertical="center" wrapText="1"/>
    </xf>
    <xf numFmtId="3" fontId="4" fillId="12" borderId="10" xfId="0" applyNumberFormat="1" applyFont="1" applyFill="1" applyBorder="1" applyAlignment="1">
      <alignment horizontal="center" vertical="center" wrapText="1" readingOrder="1"/>
    </xf>
    <xf numFmtId="3" fontId="4" fillId="12" borderId="10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left" vertical="center"/>
    </xf>
    <xf numFmtId="0" fontId="4" fillId="33" borderId="16" xfId="0" applyNumberFormat="1" applyFont="1" applyFill="1" applyBorder="1" applyAlignment="1">
      <alignment horizontal="left" vertical="center"/>
    </xf>
    <xf numFmtId="0" fontId="5" fillId="33" borderId="16" xfId="0" applyNumberFormat="1" applyFont="1" applyFill="1" applyBorder="1" applyAlignment="1" quotePrefix="1">
      <alignment horizontal="left" vertical="center"/>
    </xf>
    <xf numFmtId="3" fontId="9" fillId="10" borderId="0" xfId="0" applyNumberFormat="1" applyFont="1" applyFill="1" applyBorder="1" applyAlignment="1">
      <alignment horizontal="left"/>
    </xf>
    <xf numFmtId="0" fontId="12" fillId="34" borderId="16" xfId="0" applyFont="1" applyFill="1" applyBorder="1" applyAlignment="1">
      <alignment horizontal="left" vertical="center" wrapText="1"/>
    </xf>
    <xf numFmtId="0" fontId="12" fillId="35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left" vertical="center" wrapText="1"/>
    </xf>
    <xf numFmtId="0" fontId="12" fillId="34" borderId="16" xfId="0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/>
    </xf>
    <xf numFmtId="3" fontId="4" fillId="12" borderId="12" xfId="0" applyNumberFormat="1" applyFont="1" applyFill="1" applyBorder="1" applyAlignment="1">
      <alignment horizontal="center" vertical="center" wrapText="1" readingOrder="1"/>
    </xf>
    <xf numFmtId="3" fontId="5" fillId="12" borderId="12" xfId="0" applyNumberFormat="1" applyFont="1" applyFill="1" applyBorder="1" applyAlignment="1">
      <alignment horizontal="center" vertical="center" wrapText="1" readingOrder="1"/>
    </xf>
    <xf numFmtId="3" fontId="5" fillId="12" borderId="12" xfId="0" applyNumberFormat="1" applyFont="1" applyFill="1" applyBorder="1" applyAlignment="1">
      <alignment horizontal="center" vertical="center" wrapText="1" readingOrder="1"/>
    </xf>
    <xf numFmtId="3" fontId="4" fillId="12" borderId="12" xfId="0" applyNumberFormat="1" applyFont="1" applyFill="1" applyBorder="1" applyAlignment="1">
      <alignment horizontal="center" vertical="center" wrapText="1"/>
    </xf>
    <xf numFmtId="3" fontId="6" fillId="12" borderId="12" xfId="0" applyNumberFormat="1" applyFont="1" applyFill="1" applyBorder="1" applyAlignment="1">
      <alignment horizontal="center" vertical="center" wrapText="1" readingOrder="1"/>
    </xf>
    <xf numFmtId="0" fontId="3" fillId="16" borderId="12" xfId="0" applyNumberFormat="1" applyFont="1" applyFill="1" applyBorder="1" applyAlignment="1">
      <alignment horizontal="center"/>
    </xf>
    <xf numFmtId="0" fontId="4" fillId="16" borderId="12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0" fontId="3" fillId="12" borderId="20" xfId="0" applyNumberFormat="1" applyFont="1" applyFill="1" applyBorder="1" applyAlignment="1">
      <alignment horizontal="center" vertical="center" wrapText="1"/>
    </xf>
    <xf numFmtId="0" fontId="4" fillId="12" borderId="21" xfId="0" applyNumberFormat="1" applyFont="1" applyFill="1" applyBorder="1" applyAlignment="1">
      <alignment horizontal="center" vertical="center" wrapText="1"/>
    </xf>
    <xf numFmtId="3" fontId="4" fillId="12" borderId="21" xfId="0" applyNumberFormat="1" applyFont="1" applyFill="1" applyBorder="1" applyAlignment="1">
      <alignment horizontal="center" vertical="center" wrapText="1"/>
    </xf>
    <xf numFmtId="3" fontId="4" fillId="12" borderId="22" xfId="0" applyNumberFormat="1" applyFont="1" applyFill="1" applyBorder="1" applyAlignment="1">
      <alignment horizontal="center" vertical="center" wrapText="1" readingOrder="1"/>
    </xf>
    <xf numFmtId="3" fontId="4" fillId="12" borderId="23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/>
    </xf>
    <xf numFmtId="0" fontId="3" fillId="12" borderId="16" xfId="0" applyNumberFormat="1" applyFont="1" applyFill="1" applyBorder="1" applyAlignment="1">
      <alignment horizontal="center"/>
    </xf>
    <xf numFmtId="0" fontId="3" fillId="12" borderId="16" xfId="0" applyNumberFormat="1" applyFont="1" applyFill="1" applyBorder="1" applyAlignment="1">
      <alignment/>
    </xf>
    <xf numFmtId="3" fontId="4" fillId="12" borderId="16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Alignment="1">
      <alignment horizontal="center"/>
    </xf>
    <xf numFmtId="4" fontId="2" fillId="33" borderId="16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left" vertical="center"/>
    </xf>
    <xf numFmtId="3" fontId="2" fillId="33" borderId="12" xfId="0" applyNumberFormat="1" applyFont="1" applyFill="1" applyBorder="1" applyAlignment="1">
      <alignment/>
    </xf>
    <xf numFmtId="3" fontId="27" fillId="33" borderId="16" xfId="0" applyNumberFormat="1" applyFont="1" applyFill="1" applyBorder="1" applyAlignment="1">
      <alignment horizontal="right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wrapText="1"/>
    </xf>
    <xf numFmtId="4" fontId="2" fillId="33" borderId="24" xfId="0" applyNumberFormat="1" applyFont="1" applyFill="1" applyBorder="1" applyAlignment="1">
      <alignment/>
    </xf>
    <xf numFmtId="3" fontId="2" fillId="12" borderId="25" xfId="0" applyNumberFormat="1" applyFont="1" applyFill="1" applyBorder="1" applyAlignment="1">
      <alignment horizontal="center" vertical="center" wrapText="1"/>
    </xf>
    <xf numFmtId="3" fontId="3" fillId="33" borderId="26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3" fillId="10" borderId="27" xfId="0" applyNumberFormat="1" applyFont="1" applyFill="1" applyBorder="1" applyAlignment="1">
      <alignment/>
    </xf>
    <xf numFmtId="0" fontId="2" fillId="10" borderId="28" xfId="0" applyNumberFormat="1" applyFont="1" applyFill="1" applyBorder="1" applyAlignment="1">
      <alignment horizontal="left" vertical="center"/>
    </xf>
    <xf numFmtId="0" fontId="2" fillId="10" borderId="17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3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center" wrapText="1"/>
    </xf>
    <xf numFmtId="3" fontId="2" fillId="33" borderId="29" xfId="0" applyNumberFormat="1" applyFont="1" applyFill="1" applyBorder="1" applyAlignment="1">
      <alignment horizontal="center" vertical="center" wrapText="1"/>
    </xf>
    <xf numFmtId="3" fontId="2" fillId="33" borderId="29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3" fontId="7" fillId="0" borderId="16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 horizontal="right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33" borderId="30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0" fontId="22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29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3" fillId="33" borderId="0" xfId="0" applyFont="1" applyFill="1" applyAlignment="1">
      <alignment vertical="center"/>
    </xf>
    <xf numFmtId="3" fontId="2" fillId="33" borderId="16" xfId="0" applyNumberFormat="1" applyFont="1" applyFill="1" applyBorder="1" applyAlignment="1">
      <alignment horizontal="right" vertical="center"/>
    </xf>
    <xf numFmtId="3" fontId="4" fillId="12" borderId="11" xfId="0" applyNumberFormat="1" applyFont="1" applyFill="1" applyBorder="1" applyAlignment="1">
      <alignment horizontal="center" vertical="center" wrapText="1" readingOrder="1"/>
    </xf>
    <xf numFmtId="0" fontId="2" fillId="33" borderId="0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right" vertical="center"/>
    </xf>
    <xf numFmtId="4" fontId="2" fillId="33" borderId="16" xfId="0" applyNumberFormat="1" applyFont="1" applyFill="1" applyBorder="1" applyAlignment="1">
      <alignment vertical="center"/>
    </xf>
    <xf numFmtId="3" fontId="2" fillId="33" borderId="29" xfId="0" applyNumberFormat="1" applyFont="1" applyFill="1" applyBorder="1" applyAlignment="1">
      <alignment horizontal="right" vertical="center"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left" vertical="center" wrapText="1"/>
    </xf>
    <xf numFmtId="3" fontId="12" fillId="33" borderId="12" xfId="0" applyNumberFormat="1" applyFont="1" applyFill="1" applyBorder="1" applyAlignment="1">
      <alignment horizontal="right" vertical="center" wrapText="1"/>
    </xf>
    <xf numFmtId="3" fontId="12" fillId="33" borderId="12" xfId="0" applyNumberFormat="1" applyFont="1" applyFill="1" applyBorder="1" applyAlignment="1">
      <alignment horizontal="right"/>
    </xf>
    <xf numFmtId="3" fontId="12" fillId="33" borderId="12" xfId="0" applyNumberFormat="1" applyFont="1" applyFill="1" applyBorder="1" applyAlignment="1">
      <alignment horizontal="right" wrapText="1"/>
    </xf>
    <xf numFmtId="3" fontId="11" fillId="33" borderId="12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/>
    </xf>
    <xf numFmtId="3" fontId="11" fillId="33" borderId="12" xfId="0" applyNumberFormat="1" applyFont="1" applyFill="1" applyBorder="1" applyAlignment="1">
      <alignment horizontal="right"/>
    </xf>
    <xf numFmtId="3" fontId="16" fillId="33" borderId="12" xfId="0" applyNumberFormat="1" applyFont="1" applyFill="1" applyBorder="1" applyAlignment="1">
      <alignment horizontal="right"/>
    </xf>
    <xf numFmtId="3" fontId="12" fillId="33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1" fillId="33" borderId="12" xfId="0" applyNumberFormat="1" applyFont="1" applyFill="1" applyBorder="1" applyAlignment="1">
      <alignment horizontal="right" vertical="center"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3" fontId="21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3" fontId="21" fillId="0" borderId="12" xfId="0" applyNumberFormat="1" applyFont="1" applyFill="1" applyBorder="1" applyAlignment="1" applyProtection="1">
      <alignment horizontal="right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21" fillId="0" borderId="12" xfId="0" applyNumberFormat="1" applyFont="1" applyFill="1" applyBorder="1" applyAlignment="1" applyProtection="1">
      <alignment/>
      <protection/>
    </xf>
    <xf numFmtId="3" fontId="21" fillId="0" borderId="12" xfId="0" applyNumberFormat="1" applyFont="1" applyFill="1" applyBorder="1" applyAlignment="1" applyProtection="1">
      <alignment/>
      <protection/>
    </xf>
    <xf numFmtId="0" fontId="12" fillId="12" borderId="16" xfId="0" applyFont="1" applyFill="1" applyBorder="1" applyAlignment="1">
      <alignment vertical="center" wrapText="1"/>
    </xf>
    <xf numFmtId="0" fontId="12" fillId="12" borderId="1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left" vertical="center" wrapText="1"/>
    </xf>
    <xf numFmtId="0" fontId="28" fillId="37" borderId="16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left" vertical="center" wrapText="1"/>
    </xf>
    <xf numFmtId="0" fontId="12" fillId="38" borderId="16" xfId="0" applyFont="1" applyFill="1" applyBorder="1" applyAlignment="1">
      <alignment horizontal="center" vertical="center"/>
    </xf>
    <xf numFmtId="0" fontId="12" fillId="38" borderId="16" xfId="0" applyFont="1" applyFill="1" applyBorder="1" applyAlignment="1">
      <alignment horizontal="left" vertical="center" wrapText="1"/>
    </xf>
    <xf numFmtId="0" fontId="28" fillId="38" borderId="16" xfId="0" applyFont="1" applyFill="1" applyBorder="1" applyAlignment="1">
      <alignment horizontal="center" vertical="center"/>
    </xf>
    <xf numFmtId="0" fontId="28" fillId="38" borderId="16" xfId="0" applyFont="1" applyFill="1" applyBorder="1" applyAlignment="1">
      <alignment horizontal="left" vertical="center" wrapText="1"/>
    </xf>
    <xf numFmtId="0" fontId="3" fillId="33" borderId="36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 quotePrefix="1">
      <alignment horizontal="left"/>
    </xf>
    <xf numFmtId="3" fontId="7" fillId="33" borderId="36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 wrapText="1"/>
    </xf>
    <xf numFmtId="3" fontId="7" fillId="0" borderId="36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0" fontId="3" fillId="33" borderId="37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left"/>
    </xf>
    <xf numFmtId="3" fontId="7" fillId="33" borderId="37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3" fillId="33" borderId="39" xfId="0" applyNumberFormat="1" applyFont="1" applyFill="1" applyBorder="1" applyAlignment="1">
      <alignment horizontal="center"/>
    </xf>
    <xf numFmtId="0" fontId="3" fillId="33" borderId="40" xfId="0" applyNumberFormat="1" applyFont="1" applyFill="1" applyBorder="1" applyAlignment="1">
      <alignment/>
    </xf>
    <xf numFmtId="3" fontId="7" fillId="33" borderId="4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3" fontId="2" fillId="10" borderId="0" xfId="0" applyNumberFormat="1" applyFont="1" applyFill="1" applyBorder="1" applyAlignment="1">
      <alignment horizontal="right"/>
    </xf>
    <xf numFmtId="0" fontId="3" fillId="33" borderId="0" xfId="0" applyNumberFormat="1" applyFont="1" applyFill="1" applyAlignment="1">
      <alignment horizontal="center"/>
    </xf>
    <xf numFmtId="4" fontId="12" fillId="0" borderId="16" xfId="0" applyNumberFormat="1" applyFont="1" applyFill="1" applyBorder="1" applyAlignment="1">
      <alignment horizontal="right" vertical="center"/>
    </xf>
    <xf numFmtId="4" fontId="28" fillId="37" borderId="16" xfId="0" applyNumberFormat="1" applyFont="1" applyFill="1" applyBorder="1" applyAlignment="1">
      <alignment horizontal="right" vertical="center"/>
    </xf>
    <xf numFmtId="4" fontId="12" fillId="34" borderId="16" xfId="0" applyNumberFormat="1" applyFont="1" applyFill="1" applyBorder="1" applyAlignment="1">
      <alignment horizontal="right" vertical="center"/>
    </xf>
    <xf numFmtId="4" fontId="12" fillId="38" borderId="16" xfId="0" applyNumberFormat="1" applyFont="1" applyFill="1" applyBorder="1" applyAlignment="1">
      <alignment horizontal="right" vertical="center"/>
    </xf>
    <xf numFmtId="4" fontId="28" fillId="38" borderId="16" xfId="0" applyNumberFormat="1" applyFont="1" applyFill="1" applyBorder="1" applyAlignment="1">
      <alignment horizontal="right" vertical="center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0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3" fontId="2" fillId="33" borderId="29" xfId="0" applyNumberFormat="1" applyFont="1" applyFill="1" applyBorder="1" applyAlignment="1">
      <alignment horizontal="left" vertical="center" wrapText="1"/>
    </xf>
    <xf numFmtId="3" fontId="2" fillId="33" borderId="38" xfId="0" applyNumberFormat="1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left" vertical="center" wrapText="1"/>
    </xf>
    <xf numFmtId="3" fontId="4" fillId="33" borderId="42" xfId="0" applyNumberFormat="1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29" xfId="0" applyNumberFormat="1" applyFont="1" applyFill="1" applyBorder="1" applyAlignment="1">
      <alignment horizontal="center" vertical="center"/>
    </xf>
    <xf numFmtId="3" fontId="2" fillId="33" borderId="38" xfId="0" applyNumberFormat="1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4" fontId="12" fillId="35" borderId="16" xfId="0" applyNumberFormat="1" applyFont="1" applyFill="1" applyBorder="1" applyAlignment="1">
      <alignment horizontal="right" vertical="center"/>
    </xf>
    <xf numFmtId="4" fontId="29" fillId="3" borderId="16" xfId="0" applyNumberFormat="1" applyFont="1" applyFill="1" applyBorder="1" applyAlignment="1">
      <alignment horizontal="right" vertical="center"/>
    </xf>
    <xf numFmtId="4" fontId="16" fillId="36" borderId="16" xfId="0" applyNumberFormat="1" applyFont="1" applyFill="1" applyBorder="1" applyAlignment="1">
      <alignment horizontal="right" vertical="center"/>
    </xf>
    <xf numFmtId="0" fontId="12" fillId="12" borderId="16" xfId="0" applyFont="1" applyFill="1" applyBorder="1" applyAlignment="1">
      <alignment horizontal="center" vertical="center" wrapText="1"/>
    </xf>
    <xf numFmtId="0" fontId="4" fillId="10" borderId="0" xfId="0" applyNumberFormat="1" applyFont="1" applyFill="1" applyBorder="1" applyAlignment="1">
      <alignment horizontal="center"/>
    </xf>
    <xf numFmtId="3" fontId="16" fillId="33" borderId="12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41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3" fontId="16" fillId="33" borderId="29" xfId="0" applyNumberFormat="1" applyFont="1" applyFill="1" applyBorder="1" applyAlignment="1">
      <alignment horizontal="center"/>
    </xf>
    <xf numFmtId="3" fontId="16" fillId="33" borderId="41" xfId="0" applyNumberFormat="1" applyFont="1" applyFill="1" applyBorder="1" applyAlignment="1">
      <alignment horizontal="center"/>
    </xf>
    <xf numFmtId="3" fontId="16" fillId="33" borderId="38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21" fillId="0" borderId="29" xfId="0" applyFont="1" applyBorder="1" applyAlignment="1" quotePrefix="1">
      <alignment horizontal="center" wrapText="1"/>
    </xf>
    <xf numFmtId="0" fontId="21" fillId="0" borderId="41" xfId="0" applyFont="1" applyBorder="1" applyAlignment="1" quotePrefix="1">
      <alignment horizontal="center" wrapText="1"/>
    </xf>
    <xf numFmtId="0" fontId="21" fillId="0" borderId="38" xfId="0" applyFont="1" applyBorder="1" applyAlignment="1" quotePrefix="1">
      <alignment horizontal="center" wrapText="1"/>
    </xf>
    <xf numFmtId="0" fontId="12" fillId="0" borderId="12" xfId="0" applyFont="1" applyBorder="1" applyAlignment="1" quotePrefix="1">
      <alignment horizontal="left"/>
    </xf>
    <xf numFmtId="0" fontId="0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2" fillId="0" borderId="12" xfId="0" applyNumberFormat="1" applyFont="1" applyFill="1" applyBorder="1" applyAlignment="1" applyProtection="1">
      <alignment horizontal="left" wrapText="1"/>
      <protection/>
    </xf>
    <xf numFmtId="0" fontId="15" fillId="0" borderId="12" xfId="0" applyNumberFormat="1" applyFont="1" applyFill="1" applyBorder="1" applyAlignment="1" applyProtection="1">
      <alignment wrapText="1"/>
      <protection/>
    </xf>
    <xf numFmtId="0" fontId="12" fillId="0" borderId="12" xfId="0" applyNumberFormat="1" applyFont="1" applyFill="1" applyBorder="1" applyAlignment="1" applyProtection="1" quotePrefix="1">
      <alignment horizontal="left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21" fillId="0" borderId="29" xfId="0" applyFont="1" applyBorder="1" applyAlignment="1" quotePrefix="1">
      <alignment horizontal="center"/>
    </xf>
    <xf numFmtId="0" fontId="21" fillId="0" borderId="41" xfId="0" applyFont="1" applyBorder="1" applyAlignment="1" quotePrefix="1">
      <alignment horizontal="center"/>
    </xf>
    <xf numFmtId="0" fontId="21" fillId="0" borderId="38" xfId="0" applyFont="1" applyBorder="1" applyAlignment="1" quotePrefix="1">
      <alignment horizontal="center"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12" xfId="0" applyNumberFormat="1" applyFont="1" applyFill="1" applyBorder="1" applyAlignment="1" applyProtection="1">
      <alignment horizontal="left" wrapText="1"/>
      <protection/>
    </xf>
    <xf numFmtId="0" fontId="23" fillId="0" borderId="12" xfId="0" applyNumberFormat="1" applyFont="1" applyFill="1" applyBorder="1" applyAlignment="1" applyProtection="1">
      <alignment wrapText="1"/>
      <protection/>
    </xf>
    <xf numFmtId="0" fontId="14" fillId="0" borderId="12" xfId="0" applyNumberFormat="1" applyFont="1" applyFill="1" applyBorder="1" applyAlignment="1" applyProtection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9"/>
  <sheetViews>
    <sheetView tabSelected="1" view="pageBreakPreview" zoomScale="75" zoomScaleNormal="75" zoomScaleSheetLayoutView="75" zoomScalePageLayoutView="0" workbookViewId="0" topLeftCell="A1">
      <selection activeCell="A108" sqref="A108"/>
    </sheetView>
  </sheetViews>
  <sheetFormatPr defaultColWidth="9.140625" defaultRowHeight="12.75"/>
  <cols>
    <col min="1" max="1" width="11.140625" style="18" customWidth="1"/>
    <col min="2" max="2" width="42.57421875" style="19" customWidth="1"/>
    <col min="3" max="3" width="14.140625" style="10" customWidth="1"/>
    <col min="4" max="4" width="17.28125" style="11" customWidth="1"/>
    <col min="5" max="5" width="18.00390625" style="10" customWidth="1"/>
    <col min="6" max="7" width="13.421875" style="10" customWidth="1"/>
    <col min="8" max="8" width="14.140625" style="10" customWidth="1"/>
    <col min="9" max="9" width="14.421875" style="10" customWidth="1"/>
    <col min="10" max="10" width="14.28125" style="10" customWidth="1"/>
    <col min="11" max="12" width="10.140625" style="10" hidden="1" customWidth="1"/>
    <col min="13" max="13" width="11.140625" style="10" hidden="1" customWidth="1"/>
    <col min="14" max="14" width="20.8515625" style="10" hidden="1" customWidth="1"/>
    <col min="15" max="15" width="14.57421875" style="10" customWidth="1"/>
    <col min="16" max="16" width="13.28125" style="10" customWidth="1"/>
    <col min="17" max="17" width="15.421875" style="10" customWidth="1"/>
    <col min="18" max="18" width="13.28125" style="10" customWidth="1"/>
    <col min="19" max="19" width="12.57421875" style="10" customWidth="1"/>
    <col min="20" max="20" width="14.140625" style="10" customWidth="1"/>
    <col min="21" max="65" width="9.140625" style="10" customWidth="1"/>
    <col min="66" max="16384" width="9.140625" style="10" customWidth="1"/>
  </cols>
  <sheetData>
    <row r="1" spans="1:18" ht="34.5" customHeight="1">
      <c r="A1" s="315" t="s">
        <v>176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81"/>
    </row>
    <row r="2" spans="1:18" ht="34.5" customHeight="1">
      <c r="A2" s="156" t="s">
        <v>203</v>
      </c>
      <c r="B2" s="157"/>
      <c r="C2" s="157"/>
      <c r="D2" s="157"/>
      <c r="E2" s="15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7.25" customHeight="1">
      <c r="A3" s="320" t="s">
        <v>201</v>
      </c>
      <c r="B3" s="320"/>
      <c r="C3" s="157"/>
      <c r="D3" s="157"/>
      <c r="E3" s="157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1:18" ht="16.5" customHeight="1">
      <c r="A4" s="320" t="s">
        <v>202</v>
      </c>
      <c r="B4" s="320"/>
      <c r="C4" s="157"/>
      <c r="D4" s="157"/>
      <c r="E4" s="157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5" ht="34.5" customHeight="1">
      <c r="A5" s="15" t="s">
        <v>152</v>
      </c>
      <c r="B5" s="23"/>
      <c r="C5" s="23"/>
      <c r="D5" s="47"/>
      <c r="E5" s="23"/>
    </row>
    <row r="6" spans="1:5" ht="34.5" customHeight="1" thickBot="1">
      <c r="A6" s="45"/>
      <c r="B6" s="23"/>
      <c r="C6" s="23"/>
      <c r="D6" s="47"/>
      <c r="E6" s="23"/>
    </row>
    <row r="7" spans="1:6" ht="39.75" customHeight="1" thickBot="1">
      <c r="A7" s="326" t="s">
        <v>4</v>
      </c>
      <c r="B7" s="326"/>
      <c r="C7" s="215" t="s">
        <v>173</v>
      </c>
      <c r="D7" s="249" t="s">
        <v>174</v>
      </c>
      <c r="E7" s="248" t="s">
        <v>175</v>
      </c>
      <c r="F7" s="13"/>
    </row>
    <row r="8" spans="1:5" ht="34.5" customHeight="1" thickBot="1">
      <c r="A8" s="199" t="s">
        <v>76</v>
      </c>
      <c r="B8" s="199"/>
      <c r="C8" s="216">
        <f>C32+C59+C63</f>
        <v>92830</v>
      </c>
      <c r="D8" s="243">
        <v>96430</v>
      </c>
      <c r="E8" s="244">
        <v>96430</v>
      </c>
    </row>
    <row r="9" spans="1:5" ht="34.5" customHeight="1" thickBot="1">
      <c r="A9" s="199" t="s">
        <v>77</v>
      </c>
      <c r="B9" s="199"/>
      <c r="C9" s="216">
        <f>C63</f>
        <v>0</v>
      </c>
      <c r="D9" s="216">
        <v>0</v>
      </c>
      <c r="E9" s="238">
        <v>0</v>
      </c>
    </row>
    <row r="10" spans="1:5" ht="34.5" customHeight="1" thickBot="1">
      <c r="A10" s="199" t="s">
        <v>81</v>
      </c>
      <c r="B10" s="199"/>
      <c r="C10" s="216">
        <f>D98+D152</f>
        <v>138130</v>
      </c>
      <c r="D10" s="216">
        <v>140000</v>
      </c>
      <c r="E10" s="200">
        <v>140000</v>
      </c>
    </row>
    <row r="11" spans="1:5" ht="34.5" customHeight="1" thickBot="1">
      <c r="A11" s="319" t="s">
        <v>91</v>
      </c>
      <c r="B11" s="319"/>
      <c r="C11" s="216">
        <f>E98+E152</f>
        <v>163050</v>
      </c>
      <c r="D11" s="216">
        <v>165000</v>
      </c>
      <c r="E11" s="200">
        <v>165000</v>
      </c>
    </row>
    <row r="12" spans="1:5" ht="40.5" customHeight="1" thickBot="1">
      <c r="A12" s="319" t="s">
        <v>72</v>
      </c>
      <c r="B12" s="319"/>
      <c r="C12" s="216">
        <f>C163</f>
        <v>4600</v>
      </c>
      <c r="D12" s="216">
        <v>4600</v>
      </c>
      <c r="E12" s="200">
        <v>4600</v>
      </c>
    </row>
    <row r="13" spans="1:5" ht="37.5" customHeight="1" thickBot="1">
      <c r="A13" s="319" t="s">
        <v>165</v>
      </c>
      <c r="B13" s="319"/>
      <c r="C13" s="216">
        <f>Q152</f>
        <v>2200</v>
      </c>
      <c r="D13" s="239">
        <v>2200</v>
      </c>
      <c r="E13" s="240">
        <v>2200</v>
      </c>
    </row>
    <row r="14" spans="1:5" ht="34.5" customHeight="1" thickBot="1">
      <c r="A14" s="319" t="s">
        <v>89</v>
      </c>
      <c r="B14" s="319"/>
      <c r="C14" s="216">
        <f>F152</f>
        <v>39800</v>
      </c>
      <c r="D14" s="216">
        <v>40000</v>
      </c>
      <c r="E14" s="200">
        <v>40000</v>
      </c>
    </row>
    <row r="15" spans="1:5" ht="34.5" customHeight="1" thickBot="1">
      <c r="A15" s="319" t="s">
        <v>90</v>
      </c>
      <c r="B15" s="319"/>
      <c r="C15" s="216">
        <f>G98+G152</f>
        <v>60100</v>
      </c>
      <c r="D15" s="241">
        <v>60100</v>
      </c>
      <c r="E15" s="242">
        <v>60500</v>
      </c>
    </row>
    <row r="16" spans="1:5" ht="34.5" customHeight="1" thickBot="1">
      <c r="A16" s="199" t="s">
        <v>135</v>
      </c>
      <c r="B16" s="199"/>
      <c r="C16" s="216">
        <f>H152</f>
        <v>5300</v>
      </c>
      <c r="D16" s="216">
        <v>5300</v>
      </c>
      <c r="E16" s="200">
        <v>5300</v>
      </c>
    </row>
    <row r="17" spans="1:5" ht="34.5" customHeight="1" thickBot="1">
      <c r="A17" s="199" t="s">
        <v>134</v>
      </c>
      <c r="B17" s="199"/>
      <c r="C17" s="216">
        <f>R152</f>
        <v>750</v>
      </c>
      <c r="D17" s="241">
        <v>750</v>
      </c>
      <c r="E17" s="242">
        <v>750</v>
      </c>
    </row>
    <row r="18" spans="1:5" ht="34.5" customHeight="1" thickBot="1">
      <c r="A18" s="199" t="s">
        <v>108</v>
      </c>
      <c r="B18" s="199"/>
      <c r="C18" s="216">
        <f>J152</f>
        <v>27700</v>
      </c>
      <c r="D18" s="216">
        <v>27700</v>
      </c>
      <c r="E18" s="200">
        <v>27700</v>
      </c>
    </row>
    <row r="19" spans="1:5" ht="34.5" customHeight="1" thickBot="1">
      <c r="A19" s="199" t="s">
        <v>109</v>
      </c>
      <c r="B19" s="199"/>
      <c r="C19" s="216">
        <f>O152</f>
        <v>65200</v>
      </c>
      <c r="D19" s="243">
        <v>65200</v>
      </c>
      <c r="E19" s="244">
        <v>65200</v>
      </c>
    </row>
    <row r="20" spans="1:5" ht="34.5" customHeight="1" thickBot="1">
      <c r="A20" s="199" t="s">
        <v>111</v>
      </c>
      <c r="B20" s="199"/>
      <c r="C20" s="216">
        <f>I152</f>
        <v>4950</v>
      </c>
      <c r="D20" s="216">
        <v>5000</v>
      </c>
      <c r="E20" s="200">
        <v>5000</v>
      </c>
    </row>
    <row r="21" spans="1:5" ht="34.5" customHeight="1" thickBot="1">
      <c r="A21" s="321" t="s">
        <v>75</v>
      </c>
      <c r="B21" s="322"/>
      <c r="C21" s="216">
        <f>P152</f>
        <v>600</v>
      </c>
      <c r="D21" s="241">
        <v>600</v>
      </c>
      <c r="E21" s="242">
        <v>600</v>
      </c>
    </row>
    <row r="22" spans="1:5" ht="34.5" customHeight="1" thickBot="1">
      <c r="A22" s="321" t="s">
        <v>177</v>
      </c>
      <c r="B22" s="322"/>
      <c r="C22" s="216">
        <f>C186</f>
        <v>15000</v>
      </c>
      <c r="D22" s="245">
        <v>19000</v>
      </c>
      <c r="E22" s="200">
        <v>20000</v>
      </c>
    </row>
    <row r="23" spans="1:5" ht="34.5" customHeight="1" thickBot="1">
      <c r="A23" s="321" t="s">
        <v>171</v>
      </c>
      <c r="B23" s="322"/>
      <c r="C23" s="216">
        <f>C204</f>
        <v>5850</v>
      </c>
      <c r="D23" s="200">
        <v>0</v>
      </c>
      <c r="E23" s="244">
        <v>0</v>
      </c>
    </row>
    <row r="24" spans="1:5" ht="34.5" customHeight="1" thickBot="1">
      <c r="A24" s="323" t="s">
        <v>156</v>
      </c>
      <c r="B24" s="323"/>
      <c r="C24" s="216">
        <f>C226</f>
        <v>1176600</v>
      </c>
      <c r="D24" s="241">
        <v>1180000</v>
      </c>
      <c r="E24" s="200">
        <v>1180000</v>
      </c>
    </row>
    <row r="25" spans="1:5" ht="34.5" customHeight="1" thickBot="1">
      <c r="A25" s="323" t="s">
        <v>178</v>
      </c>
      <c r="B25" s="323"/>
      <c r="C25" s="216">
        <f>S152</f>
        <v>2600</v>
      </c>
      <c r="D25" s="200">
        <v>2600</v>
      </c>
      <c r="E25" s="242">
        <v>2600</v>
      </c>
    </row>
    <row r="26" spans="1:5" ht="34.5" customHeight="1" thickBot="1">
      <c r="A26" s="327" t="s">
        <v>1</v>
      </c>
      <c r="B26" s="328"/>
      <c r="C26" s="258">
        <f>SUM(C8:C25)</f>
        <v>1805260</v>
      </c>
      <c r="D26" s="259">
        <f>SUM(D8:D25)</f>
        <v>1814480</v>
      </c>
      <c r="E26" s="260">
        <f>SUM(E8:E25)</f>
        <v>1815880</v>
      </c>
    </row>
    <row r="27" spans="1:4" ht="15.75">
      <c r="A27" s="324"/>
      <c r="B27" s="325"/>
      <c r="C27" s="8"/>
      <c r="D27" s="13"/>
    </row>
    <row r="28" spans="1:9" ht="19.5" customHeight="1">
      <c r="A28" s="12"/>
      <c r="B28" s="8"/>
      <c r="D28" s="14"/>
      <c r="E28" s="8"/>
      <c r="F28" s="8"/>
      <c r="G28" s="8"/>
      <c r="H28" s="8"/>
      <c r="I28" s="8"/>
    </row>
    <row r="29" spans="1:20" s="16" customFormat="1" ht="20.25" customHeight="1">
      <c r="A29" s="148" t="s">
        <v>131</v>
      </c>
      <c r="B29" s="149"/>
      <c r="C29" s="150"/>
      <c r="D29" s="151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2" t="s">
        <v>199</v>
      </c>
      <c r="R29" s="152"/>
      <c r="S29" s="207"/>
      <c r="T29" s="207"/>
    </row>
    <row r="30" spans="1:20" ht="15.75" customHeight="1" thickBot="1">
      <c r="A30" s="176"/>
      <c r="B30" s="17"/>
      <c r="C30" s="317" t="s">
        <v>65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17"/>
      <c r="S30" s="13"/>
      <c r="T30" s="206"/>
    </row>
    <row r="31" spans="1:18" s="11" customFormat="1" ht="66" customHeight="1" thickBot="1">
      <c r="A31" s="177" t="s">
        <v>29</v>
      </c>
      <c r="B31" s="177" t="s">
        <v>3</v>
      </c>
      <c r="C31" s="177" t="s">
        <v>173</v>
      </c>
      <c r="D31" s="178" t="s">
        <v>64</v>
      </c>
      <c r="E31" s="177" t="s">
        <v>66</v>
      </c>
      <c r="F31" s="177" t="s">
        <v>67</v>
      </c>
      <c r="G31" s="177" t="s">
        <v>70</v>
      </c>
      <c r="H31" s="179" t="s">
        <v>68</v>
      </c>
      <c r="I31" s="179"/>
      <c r="J31" s="180"/>
      <c r="K31" s="177"/>
      <c r="L31" s="177"/>
      <c r="M31" s="177"/>
      <c r="N31" s="181"/>
      <c r="O31" s="181"/>
      <c r="P31" s="177"/>
      <c r="Q31" s="177" t="s">
        <v>189</v>
      </c>
      <c r="R31" s="177" t="s">
        <v>190</v>
      </c>
    </row>
    <row r="32" spans="1:18" ht="23.25" customHeight="1" thickBot="1">
      <c r="A32" s="113">
        <v>32</v>
      </c>
      <c r="B32" s="114" t="s">
        <v>38</v>
      </c>
      <c r="C32" s="115">
        <f>C33+C36+C43+C54</f>
        <v>92810</v>
      </c>
      <c r="D32" s="115">
        <f>D33+D36+D43+D54</f>
        <v>36680</v>
      </c>
      <c r="E32" s="115">
        <f aca="true" t="shared" si="0" ref="E32:N32">E33+E36+E43+E54</f>
        <v>36200</v>
      </c>
      <c r="F32" s="115">
        <f t="shared" si="0"/>
        <v>14600</v>
      </c>
      <c r="G32" s="115">
        <f t="shared" si="0"/>
        <v>4000</v>
      </c>
      <c r="H32" s="115">
        <f t="shared" si="0"/>
        <v>1330</v>
      </c>
      <c r="I32" s="115"/>
      <c r="J32" s="115">
        <f t="shared" si="0"/>
        <v>0</v>
      </c>
      <c r="K32" s="115">
        <f t="shared" si="0"/>
        <v>0</v>
      </c>
      <c r="L32" s="115">
        <f t="shared" si="0"/>
        <v>0</v>
      </c>
      <c r="M32" s="115">
        <f t="shared" si="0"/>
        <v>0</v>
      </c>
      <c r="N32" s="115">
        <f t="shared" si="0"/>
        <v>0</v>
      </c>
      <c r="O32" s="115"/>
      <c r="P32" s="115">
        <f>P33+P36+P43+P54</f>
        <v>0</v>
      </c>
      <c r="Q32" s="115">
        <v>96410</v>
      </c>
      <c r="R32" s="115">
        <v>96410</v>
      </c>
    </row>
    <row r="33" spans="1:18" ht="24" customHeight="1" hidden="1" thickBot="1">
      <c r="A33" s="113">
        <v>321</v>
      </c>
      <c r="B33" s="114" t="s">
        <v>39</v>
      </c>
      <c r="C33" s="115">
        <f aca="true" t="shared" si="1" ref="C33:Q33">SUM(C34:C35)</f>
        <v>3450</v>
      </c>
      <c r="D33" s="115">
        <f t="shared" si="1"/>
        <v>3450</v>
      </c>
      <c r="E33" s="115">
        <f t="shared" si="1"/>
        <v>0</v>
      </c>
      <c r="F33" s="115">
        <f t="shared" si="1"/>
        <v>0</v>
      </c>
      <c r="G33" s="115">
        <f t="shared" si="1"/>
        <v>0</v>
      </c>
      <c r="H33" s="115">
        <f t="shared" si="1"/>
        <v>0</v>
      </c>
      <c r="I33" s="115"/>
      <c r="J33" s="115">
        <f t="shared" si="1"/>
        <v>0</v>
      </c>
      <c r="K33" s="115">
        <f t="shared" si="1"/>
        <v>0</v>
      </c>
      <c r="L33" s="115">
        <f t="shared" si="1"/>
        <v>0</v>
      </c>
      <c r="M33" s="115">
        <f t="shared" si="1"/>
        <v>0</v>
      </c>
      <c r="N33" s="115">
        <f t="shared" si="1"/>
        <v>0</v>
      </c>
      <c r="O33" s="115"/>
      <c r="P33" s="115">
        <f t="shared" si="1"/>
        <v>0</v>
      </c>
      <c r="Q33" s="115">
        <f t="shared" si="1"/>
        <v>0</v>
      </c>
      <c r="R33" s="115"/>
    </row>
    <row r="34" spans="1:18" ht="24.75" customHeight="1" hidden="1" thickBot="1">
      <c r="A34" s="116">
        <v>3211</v>
      </c>
      <c r="B34" s="117" t="s">
        <v>7</v>
      </c>
      <c r="C34" s="118">
        <f>SUM(D34:J34)</f>
        <v>2520</v>
      </c>
      <c r="D34" s="119">
        <v>2520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24.75" customHeight="1" hidden="1" thickBot="1">
      <c r="A35" s="116">
        <v>3213</v>
      </c>
      <c r="B35" s="117" t="s">
        <v>48</v>
      </c>
      <c r="C35" s="118">
        <f>SUM(D35:J35)</f>
        <v>930</v>
      </c>
      <c r="D35" s="217">
        <v>930</v>
      </c>
      <c r="E35" s="218"/>
      <c r="F35" s="218"/>
      <c r="G35" s="2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s="20" customFormat="1" ht="22.5" customHeight="1" hidden="1" thickBot="1">
      <c r="A36" s="120">
        <v>322</v>
      </c>
      <c r="B36" s="121" t="s">
        <v>49</v>
      </c>
      <c r="C36" s="115">
        <f>SUM(C37:C42)</f>
        <v>48300</v>
      </c>
      <c r="D36" s="219">
        <f>SUM(D37:D42)</f>
        <v>12100</v>
      </c>
      <c r="E36" s="219">
        <f aca="true" t="shared" si="2" ref="E36:Q36">SUM(E37:E42)</f>
        <v>36200</v>
      </c>
      <c r="F36" s="219">
        <f t="shared" si="2"/>
        <v>0</v>
      </c>
      <c r="G36" s="219">
        <f t="shared" si="2"/>
        <v>0</v>
      </c>
      <c r="H36" s="122">
        <f t="shared" si="2"/>
        <v>0</v>
      </c>
      <c r="I36" s="122"/>
      <c r="J36" s="122">
        <f t="shared" si="2"/>
        <v>0</v>
      </c>
      <c r="K36" s="122">
        <f t="shared" si="2"/>
        <v>0</v>
      </c>
      <c r="L36" s="122">
        <f t="shared" si="2"/>
        <v>0</v>
      </c>
      <c r="M36" s="122">
        <f t="shared" si="2"/>
        <v>0</v>
      </c>
      <c r="N36" s="122">
        <f t="shared" si="2"/>
        <v>0</v>
      </c>
      <c r="O36" s="122"/>
      <c r="P36" s="115">
        <f t="shared" si="2"/>
        <v>0</v>
      </c>
      <c r="Q36" s="115">
        <f t="shared" si="2"/>
        <v>0</v>
      </c>
      <c r="R36" s="115"/>
    </row>
    <row r="37" spans="1:18" ht="24.75" customHeight="1" hidden="1" thickBot="1">
      <c r="A37" s="116">
        <v>3221</v>
      </c>
      <c r="B37" s="123" t="s">
        <v>13</v>
      </c>
      <c r="C37" s="118">
        <f>SUM(D37:J37)</f>
        <v>10620</v>
      </c>
      <c r="D37" s="217">
        <v>10620</v>
      </c>
      <c r="E37" s="218"/>
      <c r="F37" s="218"/>
      <c r="G37" s="2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24.75" customHeight="1" hidden="1" thickBot="1">
      <c r="A38" s="299">
        <v>3222</v>
      </c>
      <c r="B38" s="300" t="s">
        <v>25</v>
      </c>
      <c r="C38" s="301">
        <f>SUM(D38:J38)</f>
        <v>10</v>
      </c>
      <c r="D38" s="302">
        <v>10</v>
      </c>
      <c r="E38" s="303"/>
      <c r="F38" s="218"/>
      <c r="G38" s="2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24.75" customHeight="1" hidden="1" thickBot="1">
      <c r="A39" s="304">
        <v>3223</v>
      </c>
      <c r="B39" s="305" t="s">
        <v>8</v>
      </c>
      <c r="C39" s="118">
        <f>SUM(D39:J39)</f>
        <v>36200</v>
      </c>
      <c r="D39" s="306"/>
      <c r="E39" s="118">
        <v>36200</v>
      </c>
      <c r="F39" s="298"/>
      <c r="G39" s="2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24.75" customHeight="1" hidden="1" thickBot="1">
      <c r="A40" s="293">
        <v>3224</v>
      </c>
      <c r="B40" s="294" t="s">
        <v>50</v>
      </c>
      <c r="C40" s="295">
        <f>SUM(D40:J40)</f>
        <v>670</v>
      </c>
      <c r="D40" s="296">
        <v>670</v>
      </c>
      <c r="E40" s="297"/>
      <c r="F40" s="218"/>
      <c r="G40" s="2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24.75" customHeight="1" hidden="1" thickBot="1">
      <c r="A41" s="116">
        <v>3225</v>
      </c>
      <c r="B41" s="117" t="s">
        <v>14</v>
      </c>
      <c r="C41" s="118">
        <f>SUM(D41,E41,F41,H41,H41)</f>
        <v>800</v>
      </c>
      <c r="D41" s="217">
        <v>800</v>
      </c>
      <c r="E41" s="218"/>
      <c r="F41" s="218"/>
      <c r="G41" s="2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24.75" customHeight="1" hidden="1" thickBot="1">
      <c r="A42" s="116">
        <v>3227</v>
      </c>
      <c r="B42" s="124" t="s">
        <v>33</v>
      </c>
      <c r="C42" s="118">
        <f>SUM(D42:J42)</f>
        <v>0</v>
      </c>
      <c r="D42" s="217">
        <v>0</v>
      </c>
      <c r="E42" s="218"/>
      <c r="F42" s="218"/>
      <c r="G42" s="2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s="20" customFormat="1" ht="22.5" customHeight="1" hidden="1" thickBot="1">
      <c r="A43" s="120">
        <v>323</v>
      </c>
      <c r="B43" s="125" t="s">
        <v>42</v>
      </c>
      <c r="C43" s="115">
        <f>SUM(C44:C53)</f>
        <v>38270</v>
      </c>
      <c r="D43" s="219">
        <f>SUM(D44:D53)</f>
        <v>18340</v>
      </c>
      <c r="E43" s="219">
        <f aca="true" t="shared" si="3" ref="E43:N43">SUM(E44:E53)</f>
        <v>0</v>
      </c>
      <c r="F43" s="219">
        <f t="shared" si="3"/>
        <v>14600</v>
      </c>
      <c r="G43" s="219">
        <f t="shared" si="3"/>
        <v>4000</v>
      </c>
      <c r="H43" s="122">
        <f t="shared" si="3"/>
        <v>1330</v>
      </c>
      <c r="I43" s="122"/>
      <c r="J43" s="122">
        <f t="shared" si="3"/>
        <v>0</v>
      </c>
      <c r="K43" s="122">
        <f t="shared" si="3"/>
        <v>0</v>
      </c>
      <c r="L43" s="122">
        <f t="shared" si="3"/>
        <v>0</v>
      </c>
      <c r="M43" s="122">
        <f t="shared" si="3"/>
        <v>0</v>
      </c>
      <c r="N43" s="122">
        <f t="shared" si="3"/>
        <v>0</v>
      </c>
      <c r="O43" s="122"/>
      <c r="P43" s="122">
        <f>P44+P45+P46+P47+P48+P49+P50+P51+P52+P53</f>
        <v>0</v>
      </c>
      <c r="Q43" s="122">
        <f>Q44+Q45+Q46+Q47+Q48+Q49+Q50+Q51+Q52+Q53</f>
        <v>0</v>
      </c>
      <c r="R43" s="122"/>
    </row>
    <row r="44" spans="1:18" ht="24.75" customHeight="1" hidden="1" thickBot="1">
      <c r="A44" s="116">
        <v>3231</v>
      </c>
      <c r="B44" s="117" t="s">
        <v>51</v>
      </c>
      <c r="C44" s="118">
        <f>SUM(D44:J44)</f>
        <v>18320</v>
      </c>
      <c r="D44" s="217">
        <v>3720</v>
      </c>
      <c r="E44" s="218"/>
      <c r="F44" s="218">
        <v>14600</v>
      </c>
      <c r="G44" s="2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24.75" customHeight="1" hidden="1" thickBot="1">
      <c r="A45" s="116">
        <v>3232</v>
      </c>
      <c r="B45" s="117" t="s">
        <v>15</v>
      </c>
      <c r="C45" s="118">
        <f aca="true" t="shared" si="4" ref="C45:C53">SUM(D45:J45)</f>
        <v>4180</v>
      </c>
      <c r="D45" s="217">
        <v>2850</v>
      </c>
      <c r="E45" s="218"/>
      <c r="F45" s="218"/>
      <c r="G45" s="218"/>
      <c r="H45" s="118">
        <v>1330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24.75" customHeight="1" hidden="1" thickBot="1">
      <c r="A46" s="116">
        <v>3232</v>
      </c>
      <c r="B46" s="117" t="s">
        <v>74</v>
      </c>
      <c r="C46" s="118">
        <f t="shared" si="4"/>
        <v>0</v>
      </c>
      <c r="D46" s="217">
        <v>0</v>
      </c>
      <c r="E46" s="218"/>
      <c r="F46" s="218"/>
      <c r="G46" s="2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24.75" customHeight="1" hidden="1" thickBot="1">
      <c r="A47" s="116">
        <v>3233</v>
      </c>
      <c r="B47" s="117" t="s">
        <v>16</v>
      </c>
      <c r="C47" s="118">
        <f t="shared" si="4"/>
        <v>0</v>
      </c>
      <c r="D47" s="217">
        <v>0</v>
      </c>
      <c r="E47" s="218"/>
      <c r="F47" s="218"/>
      <c r="G47" s="2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24.75" customHeight="1" hidden="1" thickBot="1">
      <c r="A48" s="116">
        <v>3234</v>
      </c>
      <c r="B48" s="117" t="s">
        <v>10</v>
      </c>
      <c r="C48" s="118">
        <f t="shared" si="4"/>
        <v>4650</v>
      </c>
      <c r="D48" s="217">
        <v>4650</v>
      </c>
      <c r="E48" s="218"/>
      <c r="F48" s="218"/>
      <c r="G48" s="2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24.75" customHeight="1" hidden="1" thickBot="1">
      <c r="A49" s="116">
        <v>3235</v>
      </c>
      <c r="B49" s="117" t="s">
        <v>9</v>
      </c>
      <c r="C49" s="118">
        <f t="shared" si="4"/>
        <v>270</v>
      </c>
      <c r="D49" s="217">
        <v>270</v>
      </c>
      <c r="E49" s="218"/>
      <c r="F49" s="218"/>
      <c r="G49" s="2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24.75" customHeight="1" hidden="1" thickBot="1">
      <c r="A50" s="116">
        <v>3236</v>
      </c>
      <c r="B50" s="123" t="s">
        <v>52</v>
      </c>
      <c r="C50" s="118">
        <f t="shared" si="4"/>
        <v>4800</v>
      </c>
      <c r="D50" s="217">
        <v>800</v>
      </c>
      <c r="E50" s="218"/>
      <c r="F50" s="218"/>
      <c r="G50" s="218">
        <v>4000</v>
      </c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24.75" customHeight="1" hidden="1" thickBot="1">
      <c r="A51" s="116">
        <v>3237</v>
      </c>
      <c r="B51" s="117" t="s">
        <v>17</v>
      </c>
      <c r="C51" s="118">
        <f t="shared" si="4"/>
        <v>70</v>
      </c>
      <c r="D51" s="217">
        <v>70</v>
      </c>
      <c r="E51" s="218"/>
      <c r="F51" s="218"/>
      <c r="G51" s="2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24.75" customHeight="1" hidden="1" thickBot="1">
      <c r="A52" s="116">
        <v>3238</v>
      </c>
      <c r="B52" s="117" t="s">
        <v>18</v>
      </c>
      <c r="C52" s="118">
        <f t="shared" si="4"/>
        <v>3030</v>
      </c>
      <c r="D52" s="217">
        <v>3030</v>
      </c>
      <c r="E52" s="218"/>
      <c r="F52" s="218"/>
      <c r="G52" s="2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24.75" customHeight="1" hidden="1" thickBot="1">
      <c r="A53" s="116">
        <v>3239</v>
      </c>
      <c r="B53" s="117" t="s">
        <v>19</v>
      </c>
      <c r="C53" s="118">
        <f t="shared" si="4"/>
        <v>2950</v>
      </c>
      <c r="D53" s="217">
        <v>2950</v>
      </c>
      <c r="E53" s="218"/>
      <c r="F53" s="218"/>
      <c r="G53" s="2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s="20" customFormat="1" ht="21.75" customHeight="1" hidden="1" thickBot="1">
      <c r="A54" s="120">
        <v>329</v>
      </c>
      <c r="B54" s="125" t="s">
        <v>45</v>
      </c>
      <c r="C54" s="115">
        <f>C55+C56+C57+C58</f>
        <v>2790</v>
      </c>
      <c r="D54" s="220">
        <f>D55+D56+D57+D58</f>
        <v>2790</v>
      </c>
      <c r="E54" s="219">
        <f>SUM(E56:E58)</f>
        <v>0</v>
      </c>
      <c r="F54" s="219">
        <f>SUM(F56:F58)</f>
        <v>0</v>
      </c>
      <c r="G54" s="219">
        <f>SUM(G56:G58)</f>
        <v>0</v>
      </c>
      <c r="H54" s="122">
        <f>SUM(H56:H58)</f>
        <v>0</v>
      </c>
      <c r="I54" s="122"/>
      <c r="J54" s="122">
        <f>SUM(J56:J58)</f>
        <v>0</v>
      </c>
      <c r="K54" s="122">
        <f>SUM(K56:K58)</f>
        <v>0</v>
      </c>
      <c r="L54" s="122">
        <f>SUM(L56:L58)</f>
        <v>0</v>
      </c>
      <c r="M54" s="122">
        <f>SUM(M56:M58)</f>
        <v>0</v>
      </c>
      <c r="N54" s="122">
        <f>SUM(N56:N58)</f>
        <v>0</v>
      </c>
      <c r="O54" s="122"/>
      <c r="P54" s="122">
        <f>SUM(P56:P58)</f>
        <v>0</v>
      </c>
      <c r="Q54" s="122">
        <f>SUM(Q56:Q58)</f>
        <v>0</v>
      </c>
      <c r="R54" s="122">
        <v>0</v>
      </c>
    </row>
    <row r="55" spans="1:18" s="20" customFormat="1" ht="24.75" customHeight="1" hidden="1" thickBot="1">
      <c r="A55" s="202">
        <v>3292</v>
      </c>
      <c r="B55" s="203" t="s">
        <v>20</v>
      </c>
      <c r="C55" s="118">
        <f>SUM(D55:J55)</f>
        <v>2520</v>
      </c>
      <c r="D55" s="221">
        <v>2520</v>
      </c>
      <c r="E55" s="219"/>
      <c r="F55" s="219"/>
      <c r="G55" s="219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24.75" customHeight="1" hidden="1" thickBot="1">
      <c r="A56" s="116">
        <v>3294</v>
      </c>
      <c r="B56" s="117" t="s">
        <v>30</v>
      </c>
      <c r="C56" s="118">
        <f>SUM(D56:J56)</f>
        <v>240</v>
      </c>
      <c r="D56" s="217">
        <v>240</v>
      </c>
      <c r="E56" s="218"/>
      <c r="F56" s="218"/>
      <c r="G56" s="2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24.75" customHeight="1" hidden="1" thickBot="1">
      <c r="A57" s="116">
        <v>3295</v>
      </c>
      <c r="B57" s="117" t="s">
        <v>34</v>
      </c>
      <c r="C57" s="118">
        <f>SUM(D57:J57)</f>
        <v>30</v>
      </c>
      <c r="D57" s="217">
        <v>30</v>
      </c>
      <c r="E57" s="218"/>
      <c r="F57" s="218"/>
      <c r="G57" s="2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24.75" customHeight="1" hidden="1" thickBot="1">
      <c r="A58" s="116">
        <v>3299</v>
      </c>
      <c r="B58" s="123" t="s">
        <v>11</v>
      </c>
      <c r="C58" s="118">
        <f>SUM(D58:J58)</f>
        <v>0</v>
      </c>
      <c r="D58" s="217">
        <v>0</v>
      </c>
      <c r="E58" s="218"/>
      <c r="F58" s="218"/>
      <c r="G58" s="2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24.75" customHeight="1" thickBot="1">
      <c r="A59" s="120">
        <v>34</v>
      </c>
      <c r="B59" s="126" t="s">
        <v>95</v>
      </c>
      <c r="C59" s="115">
        <f>C60</f>
        <v>20</v>
      </c>
      <c r="D59" s="220">
        <f>D60</f>
        <v>20</v>
      </c>
      <c r="E59" s="218"/>
      <c r="F59" s="218"/>
      <c r="G59" s="218"/>
      <c r="H59" s="118"/>
      <c r="I59" s="118"/>
      <c r="J59" s="118"/>
      <c r="K59" s="118"/>
      <c r="L59" s="118"/>
      <c r="M59" s="118"/>
      <c r="N59" s="118"/>
      <c r="O59" s="118"/>
      <c r="P59" s="118"/>
      <c r="Q59" s="200">
        <v>20</v>
      </c>
      <c r="R59" s="200">
        <v>20</v>
      </c>
    </row>
    <row r="60" spans="1:18" ht="24" customHeight="1" hidden="1" thickBot="1">
      <c r="A60" s="120">
        <v>343</v>
      </c>
      <c r="B60" s="126" t="s">
        <v>93</v>
      </c>
      <c r="C60" s="115">
        <f>SUM(D60:J60)</f>
        <v>20</v>
      </c>
      <c r="D60" s="122">
        <f>D61+D62</f>
        <v>20</v>
      </c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24.75" customHeight="1" hidden="1" thickBot="1">
      <c r="A61" s="116">
        <v>3431</v>
      </c>
      <c r="B61" s="127" t="s">
        <v>166</v>
      </c>
      <c r="C61" s="118">
        <f>SUM(D61:J61)</f>
        <v>10</v>
      </c>
      <c r="D61" s="119">
        <v>10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24.75" customHeight="1" hidden="1" thickBot="1">
      <c r="A62" s="116">
        <v>3433</v>
      </c>
      <c r="B62" s="127" t="s">
        <v>92</v>
      </c>
      <c r="C62" s="118">
        <f>SUM(D62:J62)</f>
        <v>10</v>
      </c>
      <c r="D62" s="119">
        <v>10</v>
      </c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s="20" customFormat="1" ht="24.75" customHeight="1" thickBot="1">
      <c r="A63" s="120">
        <v>45</v>
      </c>
      <c r="B63" s="121" t="s">
        <v>61</v>
      </c>
      <c r="C63" s="115">
        <f>SUM(C64)</f>
        <v>0</v>
      </c>
      <c r="D63" s="115">
        <f aca="true" t="shared" si="5" ref="D63:Q64">SUM(D64)</f>
        <v>0</v>
      </c>
      <c r="E63" s="115">
        <f t="shared" si="5"/>
        <v>0</v>
      </c>
      <c r="F63" s="115">
        <f t="shared" si="5"/>
        <v>0</v>
      </c>
      <c r="G63" s="115">
        <f t="shared" si="5"/>
        <v>0</v>
      </c>
      <c r="H63" s="115">
        <f t="shared" si="5"/>
        <v>0</v>
      </c>
      <c r="I63" s="115"/>
      <c r="J63" s="115">
        <f t="shared" si="5"/>
        <v>0</v>
      </c>
      <c r="K63" s="115">
        <f t="shared" si="5"/>
        <v>0</v>
      </c>
      <c r="L63" s="115">
        <f t="shared" si="5"/>
        <v>0</v>
      </c>
      <c r="M63" s="115">
        <f t="shared" si="5"/>
        <v>0</v>
      </c>
      <c r="N63" s="115">
        <f t="shared" si="5"/>
        <v>0</v>
      </c>
      <c r="O63" s="115"/>
      <c r="P63" s="115">
        <f>P64</f>
        <v>0</v>
      </c>
      <c r="Q63" s="115">
        <f>Q64</f>
        <v>0</v>
      </c>
      <c r="R63" s="115">
        <v>0</v>
      </c>
    </row>
    <row r="64" spans="1:18" s="20" customFormat="1" ht="23.25" customHeight="1" hidden="1" thickBot="1">
      <c r="A64" s="120">
        <v>454</v>
      </c>
      <c r="B64" s="121" t="s">
        <v>62</v>
      </c>
      <c r="C64" s="115">
        <f>SUM(C65)</f>
        <v>0</v>
      </c>
      <c r="D64" s="115">
        <f t="shared" si="5"/>
        <v>0</v>
      </c>
      <c r="E64" s="115">
        <f t="shared" si="5"/>
        <v>0</v>
      </c>
      <c r="F64" s="115">
        <f t="shared" si="5"/>
        <v>0</v>
      </c>
      <c r="G64" s="115">
        <f t="shared" si="5"/>
        <v>0</v>
      </c>
      <c r="H64" s="115">
        <f t="shared" si="5"/>
        <v>0</v>
      </c>
      <c r="I64" s="115"/>
      <c r="J64" s="115">
        <f t="shared" si="5"/>
        <v>0</v>
      </c>
      <c r="K64" s="115">
        <f t="shared" si="5"/>
        <v>0</v>
      </c>
      <c r="L64" s="115">
        <f t="shared" si="5"/>
        <v>0</v>
      </c>
      <c r="M64" s="115">
        <f t="shared" si="5"/>
        <v>0</v>
      </c>
      <c r="N64" s="115">
        <f t="shared" si="5"/>
        <v>0</v>
      </c>
      <c r="O64" s="115"/>
      <c r="P64" s="115">
        <f t="shared" si="5"/>
        <v>0</v>
      </c>
      <c r="Q64" s="115">
        <f t="shared" si="5"/>
        <v>0</v>
      </c>
      <c r="R64" s="115">
        <v>0</v>
      </c>
    </row>
    <row r="65" spans="1:18" ht="24.75" customHeight="1" hidden="1" thickBot="1">
      <c r="A65" s="116">
        <v>4541</v>
      </c>
      <c r="B65" s="117" t="s">
        <v>28</v>
      </c>
      <c r="C65" s="118">
        <f>SUM(D65:J65)</f>
        <v>0</v>
      </c>
      <c r="D65" s="119"/>
      <c r="E65" s="118"/>
      <c r="F65" s="118"/>
      <c r="G65" s="118"/>
      <c r="H65" s="118">
        <v>0</v>
      </c>
      <c r="I65" s="118"/>
      <c r="J65" s="118"/>
      <c r="K65" s="118"/>
      <c r="L65" s="118"/>
      <c r="M65" s="118"/>
      <c r="N65" s="118"/>
      <c r="O65" s="118"/>
      <c r="P65" s="118"/>
      <c r="Q65" s="118">
        <v>0</v>
      </c>
      <c r="R65" s="118">
        <v>0</v>
      </c>
    </row>
    <row r="66" spans="1:18" ht="21" customHeight="1" thickBot="1">
      <c r="A66" s="182"/>
      <c r="B66" s="183" t="s">
        <v>71</v>
      </c>
      <c r="C66" s="184">
        <f>C63+C32+C59</f>
        <v>92830</v>
      </c>
      <c r="D66" s="184">
        <f>D63+D32+D59</f>
        <v>36700</v>
      </c>
      <c r="E66" s="184">
        <f aca="true" t="shared" si="6" ref="E66:P66">E63+E32</f>
        <v>36200</v>
      </c>
      <c r="F66" s="184">
        <f t="shared" si="6"/>
        <v>14600</v>
      </c>
      <c r="G66" s="184">
        <f t="shared" si="6"/>
        <v>4000</v>
      </c>
      <c r="H66" s="184">
        <f t="shared" si="6"/>
        <v>1330</v>
      </c>
      <c r="I66" s="184"/>
      <c r="J66" s="184">
        <f t="shared" si="6"/>
        <v>0</v>
      </c>
      <c r="K66" s="184">
        <f t="shared" si="6"/>
        <v>0</v>
      </c>
      <c r="L66" s="184">
        <f t="shared" si="6"/>
        <v>0</v>
      </c>
      <c r="M66" s="184">
        <f t="shared" si="6"/>
        <v>0</v>
      </c>
      <c r="N66" s="184">
        <f t="shared" si="6"/>
        <v>0</v>
      </c>
      <c r="O66" s="184"/>
      <c r="P66" s="184">
        <f t="shared" si="6"/>
        <v>0</v>
      </c>
      <c r="Q66" s="184">
        <f>Q63+Q32+Q59</f>
        <v>96430</v>
      </c>
      <c r="R66" s="184">
        <f>R59+R32</f>
        <v>96430</v>
      </c>
    </row>
    <row r="67" spans="1:18" ht="16.5" customHeight="1">
      <c r="A67" s="21"/>
      <c r="B67" s="22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8.75" customHeight="1" thickBot="1">
      <c r="A68" s="144" t="s">
        <v>132</v>
      </c>
      <c r="B68" s="145"/>
      <c r="C68" s="146"/>
      <c r="D68" s="147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</row>
    <row r="69" spans="1:18" s="11" customFormat="1" ht="46.5" customHeight="1" thickBot="1">
      <c r="A69" s="128" t="s">
        <v>2</v>
      </c>
      <c r="B69" s="128" t="s">
        <v>3</v>
      </c>
      <c r="C69" s="177" t="s">
        <v>173</v>
      </c>
      <c r="D69" s="128" t="s">
        <v>23</v>
      </c>
      <c r="E69" s="128" t="s">
        <v>69</v>
      </c>
      <c r="F69" s="128" t="s">
        <v>89</v>
      </c>
      <c r="G69" s="129" t="s">
        <v>90</v>
      </c>
      <c r="H69" s="129" t="s">
        <v>0</v>
      </c>
      <c r="I69" s="129"/>
      <c r="J69" s="129" t="s">
        <v>73</v>
      </c>
      <c r="K69" s="130" t="s">
        <v>0</v>
      </c>
      <c r="L69" s="130" t="s">
        <v>32</v>
      </c>
      <c r="M69" s="130" t="s">
        <v>27</v>
      </c>
      <c r="N69" s="130" t="s">
        <v>24</v>
      </c>
      <c r="O69" s="130"/>
      <c r="P69" s="128"/>
      <c r="Q69" s="130" t="s">
        <v>174</v>
      </c>
      <c r="R69" s="128" t="s">
        <v>175</v>
      </c>
    </row>
    <row r="70" spans="1:18" s="20" customFormat="1" ht="24.75" customHeight="1">
      <c r="A70" s="86">
        <v>31</v>
      </c>
      <c r="B70" s="87" t="s">
        <v>46</v>
      </c>
      <c r="C70" s="90">
        <f>D70+E70+F70+G70</f>
        <v>194840</v>
      </c>
      <c r="D70" s="90">
        <f>D71+D75+D73</f>
        <v>129310</v>
      </c>
      <c r="E70" s="90">
        <f>E71+E75+E73</f>
        <v>40930</v>
      </c>
      <c r="F70" s="90">
        <f>F71+F75+F73</f>
        <v>0</v>
      </c>
      <c r="G70" s="90">
        <f>G71+G75+G73</f>
        <v>24600</v>
      </c>
      <c r="H70" s="90">
        <f aca="true" t="shared" si="7" ref="H70:N70">SUM(H71+H73+H75)</f>
        <v>0</v>
      </c>
      <c r="I70" s="90"/>
      <c r="J70" s="90">
        <f t="shared" si="7"/>
        <v>0</v>
      </c>
      <c r="K70" s="90">
        <f t="shared" si="7"/>
        <v>0</v>
      </c>
      <c r="L70" s="90">
        <f t="shared" si="7"/>
        <v>0</v>
      </c>
      <c r="M70" s="90">
        <f t="shared" si="7"/>
        <v>0</v>
      </c>
      <c r="N70" s="90">
        <f t="shared" si="7"/>
        <v>0</v>
      </c>
      <c r="O70" s="90"/>
      <c r="P70" s="90">
        <f>P71+P73+P75</f>
        <v>0</v>
      </c>
      <c r="Q70" s="90">
        <v>195000</v>
      </c>
      <c r="R70" s="90">
        <v>195500</v>
      </c>
    </row>
    <row r="71" spans="1:18" ht="23.25" customHeight="1" hidden="1">
      <c r="A71" s="86">
        <v>311</v>
      </c>
      <c r="B71" s="87" t="s">
        <v>36</v>
      </c>
      <c r="C71" s="90">
        <f>C72</f>
        <v>159400</v>
      </c>
      <c r="D71" s="90">
        <f>SUM(D72:D72)</f>
        <v>106200</v>
      </c>
      <c r="E71" s="90">
        <f>SUM(E72:E72)</f>
        <v>33200</v>
      </c>
      <c r="F71" s="90">
        <f>SUM(F72:F72)</f>
        <v>0</v>
      </c>
      <c r="G71" s="90">
        <f>SUM(G72:G72)</f>
        <v>20000</v>
      </c>
      <c r="H71" s="90">
        <f aca="true" t="shared" si="8" ref="H71:N71">SUM(H72:H72)</f>
        <v>0</v>
      </c>
      <c r="I71" s="90"/>
      <c r="J71" s="90">
        <f t="shared" si="8"/>
        <v>0</v>
      </c>
      <c r="K71" s="90">
        <f t="shared" si="8"/>
        <v>0</v>
      </c>
      <c r="L71" s="90">
        <f t="shared" si="8"/>
        <v>0</v>
      </c>
      <c r="M71" s="90">
        <f t="shared" si="8"/>
        <v>0</v>
      </c>
      <c r="N71" s="90">
        <f t="shared" si="8"/>
        <v>0</v>
      </c>
      <c r="O71" s="90"/>
      <c r="P71" s="90">
        <f>P72</f>
        <v>0</v>
      </c>
      <c r="Q71" s="90">
        <f>Q72</f>
        <v>0</v>
      </c>
      <c r="R71" s="90"/>
    </row>
    <row r="72" spans="1:18" s="23" customFormat="1" ht="0.75" customHeight="1" hidden="1">
      <c r="A72" s="91">
        <v>3111</v>
      </c>
      <c r="B72" s="92" t="s">
        <v>5</v>
      </c>
      <c r="C72" s="94">
        <f aca="true" t="shared" si="9" ref="C72:C77">D72+E72+F72+G72+H72+J72</f>
        <v>159400</v>
      </c>
      <c r="D72" s="222">
        <v>106200</v>
      </c>
      <c r="E72" s="222">
        <v>33200</v>
      </c>
      <c r="F72" s="110">
        <v>0</v>
      </c>
      <c r="G72" s="110">
        <v>20000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1:18" s="20" customFormat="1" ht="24.75" customHeight="1" hidden="1">
      <c r="A73" s="86">
        <v>312</v>
      </c>
      <c r="B73" s="87" t="s">
        <v>6</v>
      </c>
      <c r="C73" s="90">
        <f>C74</f>
        <v>7390</v>
      </c>
      <c r="D73" s="223">
        <f>SUM(D74:D74)</f>
        <v>3860</v>
      </c>
      <c r="E73" s="223">
        <f>SUM(E74:E74)</f>
        <v>1730</v>
      </c>
      <c r="F73" s="95">
        <f>SUM(F74)</f>
        <v>0</v>
      </c>
      <c r="G73" s="95">
        <f>SUM(G74)</f>
        <v>1800</v>
      </c>
      <c r="H73" s="95">
        <f aca="true" t="shared" si="10" ref="H73:Q73">SUM(H74)</f>
        <v>0</v>
      </c>
      <c r="I73" s="95"/>
      <c r="J73" s="95">
        <f t="shared" si="10"/>
        <v>0</v>
      </c>
      <c r="K73" s="95">
        <f t="shared" si="10"/>
        <v>0</v>
      </c>
      <c r="L73" s="95">
        <f t="shared" si="10"/>
        <v>0</v>
      </c>
      <c r="M73" s="95">
        <f t="shared" si="10"/>
        <v>0</v>
      </c>
      <c r="N73" s="95">
        <f t="shared" si="10"/>
        <v>0</v>
      </c>
      <c r="O73" s="95"/>
      <c r="P73" s="95">
        <f t="shared" si="10"/>
        <v>0</v>
      </c>
      <c r="Q73" s="95">
        <f t="shared" si="10"/>
        <v>0</v>
      </c>
      <c r="R73" s="95"/>
    </row>
    <row r="74" spans="1:18" s="23" customFormat="1" ht="24.75" customHeight="1" hidden="1">
      <c r="A74" s="91">
        <v>3121</v>
      </c>
      <c r="B74" s="92" t="s">
        <v>6</v>
      </c>
      <c r="C74" s="94">
        <f t="shared" si="9"/>
        <v>7390</v>
      </c>
      <c r="D74" s="222">
        <v>3860</v>
      </c>
      <c r="E74" s="222">
        <v>1730</v>
      </c>
      <c r="F74" s="110">
        <v>0</v>
      </c>
      <c r="G74" s="110">
        <v>1800</v>
      </c>
      <c r="H74" s="94"/>
      <c r="I74" s="94"/>
      <c r="J74" s="94"/>
      <c r="K74" s="94"/>
      <c r="L74" s="94"/>
      <c r="M74" s="94"/>
      <c r="N74" s="94"/>
      <c r="O74" s="94"/>
      <c r="P74" s="94"/>
      <c r="Q74" s="94">
        <f>P74*103.1%</f>
        <v>0</v>
      </c>
      <c r="R74" s="94"/>
    </row>
    <row r="75" spans="1:18" s="20" customFormat="1" ht="23.25" customHeight="1" hidden="1">
      <c r="A75" s="86">
        <v>313</v>
      </c>
      <c r="B75" s="87" t="s">
        <v>37</v>
      </c>
      <c r="C75" s="90">
        <f>SUM(C76:C77)</f>
        <v>28050</v>
      </c>
      <c r="D75" s="223">
        <f>SUM(D76:D77)</f>
        <v>19250</v>
      </c>
      <c r="E75" s="223">
        <f>SUM(E76:E77)</f>
        <v>6000</v>
      </c>
      <c r="F75" s="95">
        <f>SUM(F76:F77)</f>
        <v>0</v>
      </c>
      <c r="G75" s="95">
        <f>SUM(G76:G77)</f>
        <v>2800</v>
      </c>
      <c r="H75" s="95">
        <f aca="true" t="shared" si="11" ref="H75:N75">SUM(H76:H77)</f>
        <v>0</v>
      </c>
      <c r="I75" s="95"/>
      <c r="J75" s="95">
        <f t="shared" si="11"/>
        <v>0</v>
      </c>
      <c r="K75" s="95">
        <f t="shared" si="11"/>
        <v>0</v>
      </c>
      <c r="L75" s="95">
        <f t="shared" si="11"/>
        <v>0</v>
      </c>
      <c r="M75" s="95">
        <f t="shared" si="11"/>
        <v>0</v>
      </c>
      <c r="N75" s="95">
        <f t="shared" si="11"/>
        <v>0</v>
      </c>
      <c r="O75" s="95"/>
      <c r="P75" s="95">
        <f>P76+P77</f>
        <v>0</v>
      </c>
      <c r="Q75" s="95">
        <f>Q76+Q77</f>
        <v>0</v>
      </c>
      <c r="R75" s="95"/>
    </row>
    <row r="76" spans="1:18" ht="24.75" customHeight="1" hidden="1">
      <c r="A76" s="99">
        <v>3132</v>
      </c>
      <c r="B76" s="92" t="s">
        <v>26</v>
      </c>
      <c r="C76" s="94">
        <f t="shared" si="9"/>
        <v>28050</v>
      </c>
      <c r="D76" s="222">
        <v>19250</v>
      </c>
      <c r="E76" s="222">
        <v>6000</v>
      </c>
      <c r="F76" s="110">
        <v>0</v>
      </c>
      <c r="G76" s="110">
        <v>2800</v>
      </c>
      <c r="H76" s="94"/>
      <c r="I76" s="94"/>
      <c r="J76" s="94"/>
      <c r="K76" s="94"/>
      <c r="L76" s="94"/>
      <c r="M76" s="94"/>
      <c r="N76" s="94"/>
      <c r="O76" s="94"/>
      <c r="P76" s="94"/>
      <c r="Q76" s="94">
        <f>P76*103.1%</f>
        <v>0</v>
      </c>
      <c r="R76" s="94"/>
    </row>
    <row r="77" spans="1:18" ht="24.75" customHeight="1" hidden="1">
      <c r="A77" s="99">
        <v>3133</v>
      </c>
      <c r="B77" s="92" t="s">
        <v>44</v>
      </c>
      <c r="C77" s="94">
        <f t="shared" si="9"/>
        <v>0</v>
      </c>
      <c r="D77" s="222">
        <v>0</v>
      </c>
      <c r="E77" s="222">
        <v>0</v>
      </c>
      <c r="F77" s="110">
        <v>0</v>
      </c>
      <c r="G77" s="110">
        <v>0</v>
      </c>
      <c r="H77" s="94"/>
      <c r="I77" s="94"/>
      <c r="J77" s="94"/>
      <c r="K77" s="94"/>
      <c r="L77" s="94"/>
      <c r="M77" s="94"/>
      <c r="N77" s="94"/>
      <c r="O77" s="94"/>
      <c r="P77" s="94"/>
      <c r="Q77" s="94">
        <f>P77*103.1%</f>
        <v>0</v>
      </c>
      <c r="R77" s="94"/>
    </row>
    <row r="78" spans="1:18" s="9" customFormat="1" ht="24" customHeight="1">
      <c r="A78" s="107">
        <v>32</v>
      </c>
      <c r="B78" s="108" t="s">
        <v>38</v>
      </c>
      <c r="C78" s="90">
        <f>C79+C81+C85</f>
        <v>61050</v>
      </c>
      <c r="D78" s="224">
        <f aca="true" t="shared" si="12" ref="D78:P78">D79+D81+D85</f>
        <v>2120</v>
      </c>
      <c r="E78" s="224">
        <f t="shared" si="12"/>
        <v>49930</v>
      </c>
      <c r="F78" s="90">
        <f t="shared" si="12"/>
        <v>0</v>
      </c>
      <c r="G78" s="90">
        <f t="shared" si="12"/>
        <v>9000</v>
      </c>
      <c r="H78" s="90">
        <f t="shared" si="12"/>
        <v>0</v>
      </c>
      <c r="I78" s="90"/>
      <c r="J78" s="90">
        <f t="shared" si="12"/>
        <v>0</v>
      </c>
      <c r="K78" s="90">
        <f t="shared" si="12"/>
        <v>0</v>
      </c>
      <c r="L78" s="90">
        <f t="shared" si="12"/>
        <v>0</v>
      </c>
      <c r="M78" s="90">
        <f t="shared" si="12"/>
        <v>0</v>
      </c>
      <c r="N78" s="90">
        <f t="shared" si="12"/>
        <v>0</v>
      </c>
      <c r="O78" s="90"/>
      <c r="P78" s="90">
        <f t="shared" si="12"/>
        <v>0</v>
      </c>
      <c r="Q78" s="90">
        <v>61100</v>
      </c>
      <c r="R78" s="90">
        <v>61200</v>
      </c>
    </row>
    <row r="79" spans="1:18" s="9" customFormat="1" ht="23.25" customHeight="1" hidden="1">
      <c r="A79" s="107">
        <v>321</v>
      </c>
      <c r="B79" s="108" t="s">
        <v>39</v>
      </c>
      <c r="C79" s="90">
        <f>C80</f>
        <v>4450</v>
      </c>
      <c r="D79" s="224">
        <f>D80</f>
        <v>2120</v>
      </c>
      <c r="E79" s="224">
        <f>E80</f>
        <v>1330</v>
      </c>
      <c r="F79" s="90">
        <f>F80</f>
        <v>0</v>
      </c>
      <c r="G79" s="90">
        <f>G80</f>
        <v>1000</v>
      </c>
      <c r="H79" s="90">
        <f aca="true" t="shared" si="13" ref="H79:Q79">H80</f>
        <v>0</v>
      </c>
      <c r="I79" s="90"/>
      <c r="J79" s="90">
        <f t="shared" si="13"/>
        <v>0</v>
      </c>
      <c r="K79" s="90">
        <f t="shared" si="13"/>
        <v>0</v>
      </c>
      <c r="L79" s="90">
        <f t="shared" si="13"/>
        <v>0</v>
      </c>
      <c r="M79" s="90">
        <f t="shared" si="13"/>
        <v>0</v>
      </c>
      <c r="N79" s="90">
        <f t="shared" si="13"/>
        <v>0</v>
      </c>
      <c r="O79" s="90"/>
      <c r="P79" s="90">
        <f t="shared" si="13"/>
        <v>0</v>
      </c>
      <c r="Q79" s="90">
        <f t="shared" si="13"/>
        <v>0</v>
      </c>
      <c r="R79" s="90"/>
    </row>
    <row r="80" spans="1:18" s="23" customFormat="1" ht="24.75" customHeight="1" hidden="1">
      <c r="A80" s="91">
        <v>3212</v>
      </c>
      <c r="B80" s="92" t="s">
        <v>63</v>
      </c>
      <c r="C80" s="94">
        <f aca="true" t="shared" si="14" ref="C80:C87">D80+E80+F80+G80+H80+J80</f>
        <v>4450</v>
      </c>
      <c r="D80" s="225">
        <v>2120</v>
      </c>
      <c r="E80" s="225">
        <v>1330</v>
      </c>
      <c r="F80" s="94">
        <v>0</v>
      </c>
      <c r="G80" s="94">
        <v>1000</v>
      </c>
      <c r="H80" s="94"/>
      <c r="I80" s="94"/>
      <c r="J80" s="94"/>
      <c r="K80" s="94"/>
      <c r="L80" s="94"/>
      <c r="M80" s="94"/>
      <c r="N80" s="94"/>
      <c r="O80" s="94"/>
      <c r="P80" s="94"/>
      <c r="Q80" s="94">
        <f>P80*103.1%</f>
        <v>0</v>
      </c>
      <c r="R80" s="94"/>
    </row>
    <row r="81" spans="1:18" s="20" customFormat="1" ht="24.75" customHeight="1" hidden="1">
      <c r="A81" s="86">
        <v>322</v>
      </c>
      <c r="B81" s="87" t="s">
        <v>40</v>
      </c>
      <c r="C81" s="90">
        <f>C82+C83+C84</f>
        <v>46800</v>
      </c>
      <c r="D81" s="224">
        <f>D82+D83+D84</f>
        <v>0</v>
      </c>
      <c r="E81" s="224">
        <f>E82+E83+E84</f>
        <v>40700</v>
      </c>
      <c r="F81" s="90">
        <f>F82+F83+F84</f>
        <v>0</v>
      </c>
      <c r="G81" s="90">
        <f>G82+G83+G84</f>
        <v>6100</v>
      </c>
      <c r="H81" s="90">
        <f aca="true" t="shared" si="15" ref="H81:Q81">SUM(H82:H84)</f>
        <v>0</v>
      </c>
      <c r="I81" s="90"/>
      <c r="J81" s="90">
        <f t="shared" si="15"/>
        <v>0</v>
      </c>
      <c r="K81" s="90">
        <f t="shared" si="15"/>
        <v>0</v>
      </c>
      <c r="L81" s="90">
        <f t="shared" si="15"/>
        <v>0</v>
      </c>
      <c r="M81" s="90">
        <f t="shared" si="15"/>
        <v>0</v>
      </c>
      <c r="N81" s="90">
        <f t="shared" si="15"/>
        <v>0</v>
      </c>
      <c r="O81" s="90"/>
      <c r="P81" s="90">
        <f t="shared" si="15"/>
        <v>0</v>
      </c>
      <c r="Q81" s="90">
        <f t="shared" si="15"/>
        <v>0</v>
      </c>
      <c r="R81" s="90"/>
    </row>
    <row r="82" spans="1:18" ht="24.75" customHeight="1" hidden="1">
      <c r="A82" s="99">
        <v>3221</v>
      </c>
      <c r="B82" s="109" t="s">
        <v>13</v>
      </c>
      <c r="C82" s="94">
        <f t="shared" si="14"/>
        <v>9500</v>
      </c>
      <c r="D82" s="222">
        <v>0</v>
      </c>
      <c r="E82" s="222">
        <v>8000</v>
      </c>
      <c r="F82" s="110"/>
      <c r="G82" s="110">
        <v>1500</v>
      </c>
      <c r="H82" s="94"/>
      <c r="I82" s="94"/>
      <c r="J82" s="94"/>
      <c r="K82" s="94"/>
      <c r="L82" s="94"/>
      <c r="M82" s="94"/>
      <c r="N82" s="94"/>
      <c r="O82" s="94"/>
      <c r="P82" s="94"/>
      <c r="Q82" s="94">
        <f>P82*103.1%</f>
        <v>0</v>
      </c>
      <c r="R82" s="94"/>
    </row>
    <row r="83" spans="1:18" ht="24.75" customHeight="1" hidden="1">
      <c r="A83" s="99">
        <v>3222</v>
      </c>
      <c r="B83" s="100" t="s">
        <v>25</v>
      </c>
      <c r="C83" s="94">
        <f t="shared" si="14"/>
        <v>33300</v>
      </c>
      <c r="D83" s="222">
        <v>0</v>
      </c>
      <c r="E83" s="222">
        <v>30000</v>
      </c>
      <c r="F83" s="110">
        <v>0</v>
      </c>
      <c r="G83" s="110">
        <v>3300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1:18" ht="24.75" customHeight="1" hidden="1">
      <c r="A84" s="99">
        <v>3225</v>
      </c>
      <c r="B84" s="100" t="s">
        <v>41</v>
      </c>
      <c r="C84" s="94">
        <f t="shared" si="14"/>
        <v>4000</v>
      </c>
      <c r="D84" s="222">
        <v>0</v>
      </c>
      <c r="E84" s="222">
        <v>2700</v>
      </c>
      <c r="F84" s="110"/>
      <c r="G84" s="110">
        <v>1300</v>
      </c>
      <c r="H84" s="94"/>
      <c r="I84" s="94"/>
      <c r="J84" s="94"/>
      <c r="K84" s="94"/>
      <c r="L84" s="94"/>
      <c r="M84" s="94"/>
      <c r="N84" s="94"/>
      <c r="O84" s="94"/>
      <c r="P84" s="94"/>
      <c r="Q84" s="94">
        <f>P84*103.1%</f>
        <v>0</v>
      </c>
      <c r="R84" s="94"/>
    </row>
    <row r="85" spans="1:18" s="20" customFormat="1" ht="23.25" customHeight="1" hidden="1">
      <c r="A85" s="86">
        <v>323</v>
      </c>
      <c r="B85" s="87" t="s">
        <v>42</v>
      </c>
      <c r="C85" s="95">
        <f>SUM(C86:C90)</f>
        <v>9800</v>
      </c>
      <c r="D85" s="95">
        <f aca="true" t="shared" si="16" ref="D85:Q85">SUM(D86:D90)</f>
        <v>0</v>
      </c>
      <c r="E85" s="95">
        <f t="shared" si="16"/>
        <v>7900</v>
      </c>
      <c r="F85" s="95">
        <f t="shared" si="16"/>
        <v>0</v>
      </c>
      <c r="G85" s="95">
        <f t="shared" si="16"/>
        <v>1900</v>
      </c>
      <c r="H85" s="95">
        <f t="shared" si="16"/>
        <v>0</v>
      </c>
      <c r="I85" s="95"/>
      <c r="J85" s="95">
        <f t="shared" si="16"/>
        <v>0</v>
      </c>
      <c r="K85" s="95">
        <f t="shared" si="16"/>
        <v>0</v>
      </c>
      <c r="L85" s="95">
        <f t="shared" si="16"/>
        <v>0</v>
      </c>
      <c r="M85" s="95">
        <f t="shared" si="16"/>
        <v>0</v>
      </c>
      <c r="N85" s="95">
        <f t="shared" si="16"/>
        <v>0</v>
      </c>
      <c r="O85" s="95"/>
      <c r="P85" s="95">
        <f t="shared" si="16"/>
        <v>0</v>
      </c>
      <c r="Q85" s="95">
        <f t="shared" si="16"/>
        <v>0</v>
      </c>
      <c r="R85" s="95"/>
    </row>
    <row r="86" spans="1:18" s="23" customFormat="1" ht="24.75" customHeight="1" hidden="1">
      <c r="A86" s="91">
        <v>3231</v>
      </c>
      <c r="B86" s="92" t="s">
        <v>43</v>
      </c>
      <c r="C86" s="110">
        <f t="shared" si="14"/>
        <v>3000</v>
      </c>
      <c r="D86" s="110"/>
      <c r="E86" s="110">
        <v>2700</v>
      </c>
      <c r="F86" s="110"/>
      <c r="G86" s="110">
        <v>300</v>
      </c>
      <c r="H86" s="94"/>
      <c r="I86" s="94"/>
      <c r="J86" s="94"/>
      <c r="K86" s="94"/>
      <c r="L86" s="94"/>
      <c r="M86" s="94"/>
      <c r="N86" s="94"/>
      <c r="O86" s="94"/>
      <c r="P86" s="94"/>
      <c r="Q86" s="94">
        <f>P86*103.1%</f>
        <v>0</v>
      </c>
      <c r="R86" s="94"/>
    </row>
    <row r="87" spans="1:18" s="23" customFormat="1" ht="24.75" customHeight="1" hidden="1">
      <c r="A87" s="99">
        <v>3232</v>
      </c>
      <c r="B87" s="109" t="s">
        <v>15</v>
      </c>
      <c r="C87" s="110">
        <f t="shared" si="14"/>
        <v>2300</v>
      </c>
      <c r="D87" s="110"/>
      <c r="E87" s="110">
        <v>2000</v>
      </c>
      <c r="F87" s="110"/>
      <c r="G87" s="110">
        <v>300</v>
      </c>
      <c r="H87" s="94"/>
      <c r="I87" s="94"/>
      <c r="J87" s="94"/>
      <c r="K87" s="94"/>
      <c r="L87" s="94"/>
      <c r="M87" s="94"/>
      <c r="N87" s="94"/>
      <c r="O87" s="94"/>
      <c r="P87" s="94"/>
      <c r="Q87" s="94">
        <f>P87*103.1%</f>
        <v>0</v>
      </c>
      <c r="R87" s="94"/>
    </row>
    <row r="88" spans="1:18" s="23" customFormat="1" ht="24.75" customHeight="1" hidden="1">
      <c r="A88" s="91">
        <v>3234</v>
      </c>
      <c r="B88" s="92" t="s">
        <v>10</v>
      </c>
      <c r="C88" s="110">
        <f>D88+E88+F88+G88+H88+J88</f>
        <v>500</v>
      </c>
      <c r="D88" s="110"/>
      <c r="E88" s="110">
        <v>500</v>
      </c>
      <c r="F88" s="110"/>
      <c r="G88" s="110"/>
      <c r="H88" s="94"/>
      <c r="I88" s="94"/>
      <c r="J88" s="94"/>
      <c r="K88" s="94"/>
      <c r="L88" s="94"/>
      <c r="M88" s="94"/>
      <c r="N88" s="94"/>
      <c r="O88" s="94"/>
      <c r="P88" s="94"/>
      <c r="Q88" s="94">
        <f>P88*103.1%</f>
        <v>0</v>
      </c>
      <c r="R88" s="94"/>
    </row>
    <row r="89" spans="1:18" s="23" customFormat="1" ht="24.75" customHeight="1" hidden="1">
      <c r="A89" s="91">
        <v>3238</v>
      </c>
      <c r="B89" s="92" t="s">
        <v>18</v>
      </c>
      <c r="C89" s="110">
        <f>D89+E89+F89+G89+H89+J89</f>
        <v>700</v>
      </c>
      <c r="D89" s="110"/>
      <c r="E89" s="110">
        <v>700</v>
      </c>
      <c r="F89" s="110"/>
      <c r="G89" s="110"/>
      <c r="H89" s="94"/>
      <c r="I89" s="94"/>
      <c r="J89" s="94"/>
      <c r="K89" s="94"/>
      <c r="L89" s="94"/>
      <c r="M89" s="94"/>
      <c r="N89" s="94"/>
      <c r="O89" s="94"/>
      <c r="P89" s="94"/>
      <c r="Q89" s="94">
        <f>P89*103.1%</f>
        <v>0</v>
      </c>
      <c r="R89" s="94"/>
    </row>
    <row r="90" spans="1:18" s="23" customFormat="1" ht="24.75" customHeight="1" hidden="1">
      <c r="A90" s="91">
        <v>3239</v>
      </c>
      <c r="B90" s="92" t="s">
        <v>19</v>
      </c>
      <c r="C90" s="110">
        <f>D90+E90+F90+G90+H90+J90</f>
        <v>3300</v>
      </c>
      <c r="D90" s="110"/>
      <c r="E90" s="110">
        <v>2000</v>
      </c>
      <c r="F90" s="110"/>
      <c r="G90" s="110">
        <v>1300</v>
      </c>
      <c r="H90" s="94"/>
      <c r="I90" s="94"/>
      <c r="J90" s="94"/>
      <c r="K90" s="94"/>
      <c r="L90" s="94"/>
      <c r="M90" s="94"/>
      <c r="N90" s="94"/>
      <c r="O90" s="94"/>
      <c r="P90" s="94"/>
      <c r="Q90" s="94">
        <f>P90*103.1%</f>
        <v>0</v>
      </c>
      <c r="R90" s="94"/>
    </row>
    <row r="91" spans="1:18" s="20" customFormat="1" ht="24.75" customHeight="1">
      <c r="A91" s="86">
        <v>42</v>
      </c>
      <c r="B91" s="111" t="s">
        <v>55</v>
      </c>
      <c r="C91" s="90">
        <f aca="true" t="shared" si="17" ref="C91:H91">C92+C96</f>
        <v>8300</v>
      </c>
      <c r="D91" s="90">
        <f t="shared" si="17"/>
        <v>0</v>
      </c>
      <c r="E91" s="90">
        <f t="shared" si="17"/>
        <v>5900</v>
      </c>
      <c r="F91" s="90">
        <f t="shared" si="17"/>
        <v>0</v>
      </c>
      <c r="G91" s="90">
        <f t="shared" si="17"/>
        <v>2400</v>
      </c>
      <c r="H91" s="90">
        <f t="shared" si="17"/>
        <v>0</v>
      </c>
      <c r="I91" s="90"/>
      <c r="J91" s="90">
        <f>J92+J96</f>
        <v>0</v>
      </c>
      <c r="K91" s="90">
        <f>K92+K96</f>
        <v>0</v>
      </c>
      <c r="L91" s="90">
        <f>L92+L96</f>
        <v>0</v>
      </c>
      <c r="M91" s="90">
        <f>M92+M96</f>
        <v>0</v>
      </c>
      <c r="N91" s="90">
        <f>N92+N96</f>
        <v>0</v>
      </c>
      <c r="O91" s="90"/>
      <c r="P91" s="90">
        <f>P92+P96</f>
        <v>0</v>
      </c>
      <c r="Q91" s="90">
        <v>8300</v>
      </c>
      <c r="R91" s="90">
        <v>8300</v>
      </c>
    </row>
    <row r="92" spans="1:18" s="20" customFormat="1" ht="24" customHeight="1" hidden="1">
      <c r="A92" s="86">
        <v>422</v>
      </c>
      <c r="B92" s="111" t="s">
        <v>56</v>
      </c>
      <c r="C92" s="90">
        <f>C93+C94+C95</f>
        <v>7300</v>
      </c>
      <c r="D92" s="90">
        <f aca="true" t="shared" si="18" ref="D92:J92">D93</f>
        <v>0</v>
      </c>
      <c r="E92" s="90">
        <f>E93+E94+E95</f>
        <v>5200</v>
      </c>
      <c r="F92" s="90">
        <f t="shared" si="18"/>
        <v>0</v>
      </c>
      <c r="G92" s="90">
        <f>G93+G94+G95</f>
        <v>2100</v>
      </c>
      <c r="H92" s="90">
        <f t="shared" si="18"/>
        <v>0</v>
      </c>
      <c r="I92" s="90"/>
      <c r="J92" s="90">
        <f t="shared" si="18"/>
        <v>0</v>
      </c>
      <c r="K92" s="90">
        <f aca="true" t="shared" si="19" ref="K92:Q92">SUM(K97)</f>
        <v>0</v>
      </c>
      <c r="L92" s="90">
        <f t="shared" si="19"/>
        <v>0</v>
      </c>
      <c r="M92" s="90">
        <f t="shared" si="19"/>
        <v>0</v>
      </c>
      <c r="N92" s="90">
        <f t="shared" si="19"/>
        <v>0</v>
      </c>
      <c r="O92" s="90"/>
      <c r="P92" s="90">
        <f t="shared" si="19"/>
        <v>0</v>
      </c>
      <c r="Q92" s="90">
        <f t="shared" si="19"/>
        <v>0</v>
      </c>
      <c r="R92" s="90"/>
    </row>
    <row r="93" spans="1:18" s="20" customFormat="1" ht="24.75" customHeight="1" hidden="1">
      <c r="A93" s="99">
        <v>4221</v>
      </c>
      <c r="B93" s="112" t="s">
        <v>22</v>
      </c>
      <c r="C93" s="94">
        <f>D93+E93+F93+G93+H93+J93</f>
        <v>3400</v>
      </c>
      <c r="D93" s="110"/>
      <c r="E93" s="110">
        <v>2700</v>
      </c>
      <c r="F93" s="110"/>
      <c r="G93" s="110">
        <v>700</v>
      </c>
      <c r="H93" s="94"/>
      <c r="I93" s="94"/>
      <c r="J93" s="94"/>
      <c r="K93" s="94"/>
      <c r="L93" s="94"/>
      <c r="M93" s="94"/>
      <c r="N93" s="94"/>
      <c r="O93" s="94"/>
      <c r="P93" s="94"/>
      <c r="Q93" s="94">
        <f>P93*105.7%</f>
        <v>0</v>
      </c>
      <c r="R93" s="94"/>
    </row>
    <row r="94" spans="1:18" s="20" customFormat="1" ht="24.75" customHeight="1" hidden="1">
      <c r="A94" s="99">
        <v>4226</v>
      </c>
      <c r="B94" s="112" t="s">
        <v>112</v>
      </c>
      <c r="C94" s="94">
        <f>D94+E94+F94+G94+H94+J94</f>
        <v>1700</v>
      </c>
      <c r="D94" s="110"/>
      <c r="E94" s="110">
        <v>1000</v>
      </c>
      <c r="F94" s="110"/>
      <c r="G94" s="110">
        <v>700</v>
      </c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1:18" s="20" customFormat="1" ht="24.75" customHeight="1" hidden="1">
      <c r="A95" s="99">
        <v>4227</v>
      </c>
      <c r="B95" s="112" t="s">
        <v>113</v>
      </c>
      <c r="C95" s="94">
        <f>D95+E95+F95+G95+H95+J95</f>
        <v>2200</v>
      </c>
      <c r="D95" s="110"/>
      <c r="E95" s="110">
        <v>1500</v>
      </c>
      <c r="F95" s="110"/>
      <c r="G95" s="110">
        <v>700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1:18" s="20" customFormat="1" ht="24.75" customHeight="1" hidden="1">
      <c r="A96" s="86">
        <v>426</v>
      </c>
      <c r="B96" s="111" t="s">
        <v>59</v>
      </c>
      <c r="C96" s="90">
        <f>C97</f>
        <v>1000</v>
      </c>
      <c r="D96" s="90">
        <f>D97</f>
        <v>0</v>
      </c>
      <c r="E96" s="90">
        <f>E97</f>
        <v>700</v>
      </c>
      <c r="F96" s="90">
        <f aca="true" t="shared" si="20" ref="F96:Q96">F97</f>
        <v>0</v>
      </c>
      <c r="G96" s="90">
        <f t="shared" si="20"/>
        <v>300</v>
      </c>
      <c r="H96" s="90">
        <f t="shared" si="20"/>
        <v>0</v>
      </c>
      <c r="I96" s="90"/>
      <c r="J96" s="90">
        <f t="shared" si="20"/>
        <v>0</v>
      </c>
      <c r="K96" s="90">
        <f t="shared" si="20"/>
        <v>0</v>
      </c>
      <c r="L96" s="90">
        <f t="shared" si="20"/>
        <v>0</v>
      </c>
      <c r="M96" s="90">
        <f t="shared" si="20"/>
        <v>0</v>
      </c>
      <c r="N96" s="90">
        <f t="shared" si="20"/>
        <v>0</v>
      </c>
      <c r="O96" s="90"/>
      <c r="P96" s="90">
        <f t="shared" si="20"/>
        <v>0</v>
      </c>
      <c r="Q96" s="90">
        <f t="shared" si="20"/>
        <v>0</v>
      </c>
      <c r="R96" s="90"/>
    </row>
    <row r="97" spans="1:18" ht="24.75" customHeight="1" hidden="1">
      <c r="A97" s="99">
        <v>4262</v>
      </c>
      <c r="B97" s="112" t="s">
        <v>60</v>
      </c>
      <c r="C97" s="94">
        <f>D97+E97+F97+G97+H97+J97</f>
        <v>1000</v>
      </c>
      <c r="D97" s="110"/>
      <c r="E97" s="110">
        <v>700</v>
      </c>
      <c r="F97" s="110"/>
      <c r="G97" s="110">
        <v>300</v>
      </c>
      <c r="H97" s="94"/>
      <c r="I97" s="94"/>
      <c r="J97" s="94"/>
      <c r="K97" s="94"/>
      <c r="L97" s="94"/>
      <c r="M97" s="94"/>
      <c r="N97" s="94"/>
      <c r="O97" s="94"/>
      <c r="P97" s="94"/>
      <c r="Q97" s="94">
        <f>P97*105.7%</f>
        <v>0</v>
      </c>
      <c r="R97" s="94"/>
    </row>
    <row r="98" spans="1:18" ht="24.75" customHeight="1">
      <c r="A98" s="318" t="s">
        <v>35</v>
      </c>
      <c r="B98" s="318"/>
      <c r="C98" s="90">
        <f>C70+C78+C91</f>
        <v>264190</v>
      </c>
      <c r="D98" s="90">
        <f>D70+D78+D91</f>
        <v>131430</v>
      </c>
      <c r="E98" s="90">
        <f>E70+E78+E91</f>
        <v>96760</v>
      </c>
      <c r="F98" s="90">
        <f>F70+F78+F91</f>
        <v>0</v>
      </c>
      <c r="G98" s="90">
        <f>G70+G78+G91</f>
        <v>36000</v>
      </c>
      <c r="H98" s="90">
        <f aca="true" t="shared" si="21" ref="H98:Q98">H70+H78+H91</f>
        <v>0</v>
      </c>
      <c r="I98" s="90"/>
      <c r="J98" s="90">
        <f t="shared" si="21"/>
        <v>0</v>
      </c>
      <c r="K98" s="90">
        <f t="shared" si="21"/>
        <v>0</v>
      </c>
      <c r="L98" s="90">
        <f t="shared" si="21"/>
        <v>0</v>
      </c>
      <c r="M98" s="90">
        <f t="shared" si="21"/>
        <v>0</v>
      </c>
      <c r="N98" s="90">
        <f t="shared" si="21"/>
        <v>0</v>
      </c>
      <c r="O98" s="90"/>
      <c r="P98" s="90">
        <f t="shared" si="21"/>
        <v>0</v>
      </c>
      <c r="Q98" s="90">
        <f t="shared" si="21"/>
        <v>264400</v>
      </c>
      <c r="R98" s="90">
        <f>R70+R78+R91</f>
        <v>265000</v>
      </c>
    </row>
    <row r="99" spans="1:18" ht="15.75">
      <c r="A99" s="21"/>
      <c r="B99" s="22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20" ht="19.5" thickBot="1">
      <c r="A100" s="140" t="s">
        <v>133</v>
      </c>
      <c r="B100" s="141"/>
      <c r="C100" s="142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 t="s">
        <v>199</v>
      </c>
      <c r="R100" s="143"/>
      <c r="S100" s="208"/>
      <c r="T100" s="208"/>
    </row>
    <row r="101" spans="1:20" ht="81.75" customHeight="1" thickBot="1">
      <c r="A101" s="185" t="s">
        <v>29</v>
      </c>
      <c r="B101" s="186" t="s">
        <v>3</v>
      </c>
      <c r="C101" s="177" t="s">
        <v>173</v>
      </c>
      <c r="D101" s="187" t="s">
        <v>172</v>
      </c>
      <c r="E101" s="187" t="s">
        <v>69</v>
      </c>
      <c r="F101" s="188" t="s">
        <v>89</v>
      </c>
      <c r="G101" s="187" t="s">
        <v>90</v>
      </c>
      <c r="H101" s="187" t="s">
        <v>0</v>
      </c>
      <c r="I101" s="187" t="s">
        <v>170</v>
      </c>
      <c r="J101" s="187" t="s">
        <v>73</v>
      </c>
      <c r="K101" s="187"/>
      <c r="L101" s="187"/>
      <c r="M101" s="187"/>
      <c r="N101" s="187"/>
      <c r="O101" s="187" t="s">
        <v>110</v>
      </c>
      <c r="P101" s="187" t="s">
        <v>75</v>
      </c>
      <c r="Q101" s="189" t="s">
        <v>164</v>
      </c>
      <c r="R101" s="187" t="s">
        <v>134</v>
      </c>
      <c r="S101" s="205" t="s">
        <v>179</v>
      </c>
      <c r="T101" s="254" t="s">
        <v>195</v>
      </c>
    </row>
    <row r="102" spans="1:20" s="20" customFormat="1" ht="18.75" customHeight="1">
      <c r="A102" s="86">
        <v>31</v>
      </c>
      <c r="B102" s="87" t="s">
        <v>46</v>
      </c>
      <c r="C102" s="88">
        <f>C103+C107+C105</f>
        <v>84260</v>
      </c>
      <c r="D102" s="89">
        <f>D103+D105+D107</f>
        <v>4900</v>
      </c>
      <c r="E102" s="89">
        <f aca="true" t="shared" si="22" ref="E102:J102">E103+E105+E107</f>
        <v>15160</v>
      </c>
      <c r="F102" s="89">
        <f t="shared" si="22"/>
        <v>35000</v>
      </c>
      <c r="G102" s="89">
        <f t="shared" si="22"/>
        <v>13200</v>
      </c>
      <c r="H102" s="89">
        <f t="shared" si="22"/>
        <v>0</v>
      </c>
      <c r="I102" s="89">
        <f t="shared" si="22"/>
        <v>0</v>
      </c>
      <c r="J102" s="89">
        <f t="shared" si="22"/>
        <v>1700</v>
      </c>
      <c r="K102" s="89">
        <f>K103+K107</f>
        <v>0</v>
      </c>
      <c r="L102" s="89">
        <f>L103+L107</f>
        <v>0</v>
      </c>
      <c r="M102" s="89">
        <f>M103+M107</f>
        <v>0</v>
      </c>
      <c r="N102" s="89">
        <f>N103+N107</f>
        <v>0</v>
      </c>
      <c r="O102" s="89">
        <f>O103+O105+O107</f>
        <v>14300</v>
      </c>
      <c r="P102" s="89">
        <f>P103+P105+P107</f>
        <v>0</v>
      </c>
      <c r="Q102" s="89">
        <f>Q103+Q105+Q107</f>
        <v>0</v>
      </c>
      <c r="R102" s="89">
        <f>R103</f>
        <v>0</v>
      </c>
      <c r="S102" s="197"/>
      <c r="T102" s="250">
        <v>84260</v>
      </c>
    </row>
    <row r="103" spans="1:20" s="20" customFormat="1" ht="18.75" customHeight="1" hidden="1">
      <c r="A103" s="86">
        <v>311</v>
      </c>
      <c r="B103" s="87" t="s">
        <v>36</v>
      </c>
      <c r="C103" s="89">
        <f>D103+E103+F103+G103+H103+I103+J103+O103+P103+Q103+R103</f>
        <v>68800</v>
      </c>
      <c r="D103" s="226">
        <f>D104</f>
        <v>4100</v>
      </c>
      <c r="E103" s="226">
        <f aca="true" t="shared" si="23" ref="E103:N103">E104</f>
        <v>12600</v>
      </c>
      <c r="F103" s="226">
        <f>F104</f>
        <v>29000</v>
      </c>
      <c r="G103" s="226">
        <f>G104</f>
        <v>10500</v>
      </c>
      <c r="H103" s="226">
        <f t="shared" si="23"/>
        <v>0</v>
      </c>
      <c r="I103" s="226">
        <f t="shared" si="23"/>
        <v>0</v>
      </c>
      <c r="J103" s="226">
        <f>J104</f>
        <v>1300</v>
      </c>
      <c r="K103" s="226">
        <f t="shared" si="23"/>
        <v>0</v>
      </c>
      <c r="L103" s="226">
        <f t="shared" si="23"/>
        <v>0</v>
      </c>
      <c r="M103" s="226">
        <f t="shared" si="23"/>
        <v>0</v>
      </c>
      <c r="N103" s="226">
        <f t="shared" si="23"/>
        <v>0</v>
      </c>
      <c r="O103" s="226">
        <f>O104</f>
        <v>11300</v>
      </c>
      <c r="P103" s="226">
        <f>P104</f>
        <v>0</v>
      </c>
      <c r="Q103" s="226">
        <f>Q104</f>
        <v>0</v>
      </c>
      <c r="R103" s="226">
        <f>R104</f>
        <v>0</v>
      </c>
      <c r="S103" s="197">
        <f>S104</f>
        <v>1300</v>
      </c>
      <c r="T103" s="250"/>
    </row>
    <row r="104" spans="1:20" s="23" customFormat="1" ht="19.5" customHeight="1" hidden="1">
      <c r="A104" s="91">
        <v>3111</v>
      </c>
      <c r="B104" s="92" t="s">
        <v>5</v>
      </c>
      <c r="C104" s="93">
        <f>SUM(D104:R104)</f>
        <v>68800</v>
      </c>
      <c r="D104" s="227">
        <v>4100</v>
      </c>
      <c r="E104" s="227">
        <v>12600</v>
      </c>
      <c r="F104" s="227">
        <v>29000</v>
      </c>
      <c r="G104" s="227">
        <v>10500</v>
      </c>
      <c r="H104" s="227"/>
      <c r="I104" s="227"/>
      <c r="J104" s="227">
        <v>1300</v>
      </c>
      <c r="K104" s="227"/>
      <c r="L104" s="227"/>
      <c r="M104" s="227"/>
      <c r="N104" s="227"/>
      <c r="O104" s="227">
        <v>11300</v>
      </c>
      <c r="P104" s="227"/>
      <c r="Q104" s="227">
        <v>0</v>
      </c>
      <c r="R104" s="227"/>
      <c r="S104" s="198">
        <v>1300</v>
      </c>
      <c r="T104" s="251"/>
    </row>
    <row r="105" spans="1:20" s="23" customFormat="1" ht="18" customHeight="1" hidden="1">
      <c r="A105" s="86">
        <v>312</v>
      </c>
      <c r="B105" s="87" t="s">
        <v>6</v>
      </c>
      <c r="C105" s="89">
        <f>D105+E105+F105+G105+H105+I105+J105+O105+P105+Q105+R105</f>
        <v>2660</v>
      </c>
      <c r="D105" s="223">
        <f aca="true" t="shared" si="24" ref="D105:J105">SUM(D106)</f>
        <v>0</v>
      </c>
      <c r="E105" s="223">
        <f t="shared" si="24"/>
        <v>460</v>
      </c>
      <c r="F105" s="223">
        <f t="shared" si="24"/>
        <v>1000</v>
      </c>
      <c r="G105" s="223">
        <f t="shared" si="24"/>
        <v>700</v>
      </c>
      <c r="H105" s="223">
        <f t="shared" si="24"/>
        <v>0</v>
      </c>
      <c r="I105" s="223">
        <f t="shared" si="24"/>
        <v>0</v>
      </c>
      <c r="J105" s="223">
        <f t="shared" si="24"/>
        <v>0</v>
      </c>
      <c r="K105" s="227"/>
      <c r="L105" s="227"/>
      <c r="M105" s="227"/>
      <c r="N105" s="227"/>
      <c r="O105" s="223">
        <f>SUM(O106)</f>
        <v>500</v>
      </c>
      <c r="P105" s="223">
        <f>SUM(P106)</f>
        <v>0</v>
      </c>
      <c r="Q105" s="223">
        <f>SUM(Q106)</f>
        <v>0</v>
      </c>
      <c r="R105" s="223">
        <f>SUM(R106)</f>
        <v>0</v>
      </c>
      <c r="S105" s="198"/>
      <c r="T105" s="251"/>
    </row>
    <row r="106" spans="1:20" s="23" customFormat="1" ht="1.5" customHeight="1" hidden="1">
      <c r="A106" s="91">
        <v>3121</v>
      </c>
      <c r="B106" s="92" t="s">
        <v>6</v>
      </c>
      <c r="C106" s="93">
        <f>SUM(D106:R106)</f>
        <v>2660</v>
      </c>
      <c r="D106" s="227"/>
      <c r="E106" s="227">
        <v>460</v>
      </c>
      <c r="F106" s="227">
        <v>1000</v>
      </c>
      <c r="G106" s="227">
        <v>700</v>
      </c>
      <c r="H106" s="227"/>
      <c r="I106" s="227"/>
      <c r="J106" s="227"/>
      <c r="K106" s="227"/>
      <c r="L106" s="227"/>
      <c r="M106" s="227"/>
      <c r="N106" s="227"/>
      <c r="O106" s="227">
        <v>500</v>
      </c>
      <c r="P106" s="227"/>
      <c r="Q106" s="227"/>
      <c r="R106" s="227"/>
      <c r="S106" s="198"/>
      <c r="T106" s="251"/>
    </row>
    <row r="107" spans="1:20" s="20" customFormat="1" ht="18.75" customHeight="1" hidden="1">
      <c r="A107" s="96">
        <v>313</v>
      </c>
      <c r="B107" s="97" t="s">
        <v>37</v>
      </c>
      <c r="C107" s="89">
        <f>D107+E107+F107+G107+H107+I107+J107+O107+P107+Q107+R107</f>
        <v>12800</v>
      </c>
      <c r="D107" s="228">
        <f>D108+D109</f>
        <v>800</v>
      </c>
      <c r="E107" s="228">
        <f aca="true" t="shared" si="25" ref="E107:N107">E108+E109</f>
        <v>2100</v>
      </c>
      <c r="F107" s="228">
        <f>F108+F109</f>
        <v>5000</v>
      </c>
      <c r="G107" s="228">
        <f>G108+G109</f>
        <v>2000</v>
      </c>
      <c r="H107" s="228">
        <f t="shared" si="25"/>
        <v>0</v>
      </c>
      <c r="I107" s="228">
        <f>I108+I109</f>
        <v>0</v>
      </c>
      <c r="J107" s="228">
        <f>J108+J109</f>
        <v>400</v>
      </c>
      <c r="K107" s="228">
        <f t="shared" si="25"/>
        <v>0</v>
      </c>
      <c r="L107" s="228">
        <f t="shared" si="25"/>
        <v>0</v>
      </c>
      <c r="M107" s="228">
        <f t="shared" si="25"/>
        <v>0</v>
      </c>
      <c r="N107" s="228">
        <f t="shared" si="25"/>
        <v>0</v>
      </c>
      <c r="O107" s="228">
        <f>O108+O109</f>
        <v>2500</v>
      </c>
      <c r="P107" s="228">
        <f>P108+P109</f>
        <v>0</v>
      </c>
      <c r="Q107" s="228">
        <f>Q108+Q109</f>
        <v>0</v>
      </c>
      <c r="R107" s="228">
        <f>R108+R109</f>
        <v>0</v>
      </c>
      <c r="S107" s="197"/>
      <c r="T107" s="250"/>
    </row>
    <row r="108" spans="1:20" s="23" customFormat="1" ht="19.5" customHeight="1" hidden="1">
      <c r="A108" s="91">
        <v>3132</v>
      </c>
      <c r="B108" s="92" t="s">
        <v>12</v>
      </c>
      <c r="C108" s="93">
        <f>SUM(D108:R108)</f>
        <v>12300</v>
      </c>
      <c r="D108" s="227">
        <v>800</v>
      </c>
      <c r="E108" s="227">
        <v>2100</v>
      </c>
      <c r="F108" s="227">
        <v>5000</v>
      </c>
      <c r="G108" s="227">
        <v>2000</v>
      </c>
      <c r="H108" s="227"/>
      <c r="I108" s="227"/>
      <c r="J108" s="227">
        <v>400</v>
      </c>
      <c r="K108" s="227"/>
      <c r="L108" s="227"/>
      <c r="M108" s="227"/>
      <c r="N108" s="227"/>
      <c r="O108" s="227">
        <v>2000</v>
      </c>
      <c r="P108" s="227"/>
      <c r="Q108" s="227">
        <v>0</v>
      </c>
      <c r="R108" s="227"/>
      <c r="S108" s="198"/>
      <c r="T108" s="251"/>
    </row>
    <row r="109" spans="1:20" ht="19.5" customHeight="1" hidden="1">
      <c r="A109" s="99">
        <v>3133</v>
      </c>
      <c r="B109" s="100" t="s">
        <v>47</v>
      </c>
      <c r="C109" s="93">
        <f>SUM(D109:R109)</f>
        <v>500</v>
      </c>
      <c r="D109" s="227"/>
      <c r="E109" s="229">
        <v>0</v>
      </c>
      <c r="F109" s="229">
        <v>0</v>
      </c>
      <c r="G109" s="229">
        <v>0</v>
      </c>
      <c r="H109" s="229"/>
      <c r="I109" s="229"/>
      <c r="J109" s="229">
        <v>0</v>
      </c>
      <c r="K109" s="227"/>
      <c r="L109" s="227"/>
      <c r="M109" s="227"/>
      <c r="N109" s="227"/>
      <c r="O109" s="229">
        <v>500</v>
      </c>
      <c r="P109" s="227"/>
      <c r="Q109" s="227">
        <v>0</v>
      </c>
      <c r="R109" s="227"/>
      <c r="S109" s="198"/>
      <c r="T109" s="251"/>
    </row>
    <row r="110" spans="1:20" s="20" customFormat="1" ht="19.5" customHeight="1">
      <c r="A110" s="86">
        <v>32</v>
      </c>
      <c r="B110" s="102" t="s">
        <v>38</v>
      </c>
      <c r="C110" s="89">
        <f aca="true" t="shared" si="26" ref="C110:R110">C111+C116+C123+C131+C133</f>
        <v>84300</v>
      </c>
      <c r="D110" s="230">
        <f t="shared" si="26"/>
        <v>1800</v>
      </c>
      <c r="E110" s="230">
        <f t="shared" si="26"/>
        <v>42400</v>
      </c>
      <c r="F110" s="230">
        <f t="shared" si="26"/>
        <v>4800</v>
      </c>
      <c r="G110" s="230">
        <f t="shared" si="26"/>
        <v>10900</v>
      </c>
      <c r="H110" s="230">
        <f t="shared" si="26"/>
        <v>2000</v>
      </c>
      <c r="I110" s="230">
        <f t="shared" si="26"/>
        <v>4950</v>
      </c>
      <c r="J110" s="230">
        <f t="shared" si="26"/>
        <v>8000</v>
      </c>
      <c r="K110" s="230">
        <f t="shared" si="26"/>
        <v>0</v>
      </c>
      <c r="L110" s="230">
        <f t="shared" si="26"/>
        <v>0</v>
      </c>
      <c r="M110" s="230">
        <f t="shared" si="26"/>
        <v>0</v>
      </c>
      <c r="N110" s="230">
        <f t="shared" si="26"/>
        <v>0</v>
      </c>
      <c r="O110" s="230">
        <f t="shared" si="26"/>
        <v>5900</v>
      </c>
      <c r="P110" s="230">
        <f t="shared" si="26"/>
        <v>600</v>
      </c>
      <c r="Q110" s="230">
        <f t="shared" si="26"/>
        <v>2200</v>
      </c>
      <c r="R110" s="230">
        <f t="shared" si="26"/>
        <v>750</v>
      </c>
      <c r="S110" s="197"/>
      <c r="T110" s="250">
        <v>84300</v>
      </c>
    </row>
    <row r="111" spans="1:20" s="20" customFormat="1" ht="17.25" customHeight="1" hidden="1">
      <c r="A111" s="86">
        <v>321</v>
      </c>
      <c r="B111" s="102" t="s">
        <v>39</v>
      </c>
      <c r="C111" s="89">
        <f>D111+E111+F111+G111+H111+I111+J111+O111+P111+Q111+R111</f>
        <v>11100</v>
      </c>
      <c r="D111" s="226">
        <f aca="true" t="shared" si="27" ref="D111:Q111">D112+D113+D114+D115</f>
        <v>0</v>
      </c>
      <c r="E111" s="226">
        <f t="shared" si="27"/>
        <v>4100</v>
      </c>
      <c r="F111" s="226">
        <f t="shared" si="27"/>
        <v>1800</v>
      </c>
      <c r="G111" s="226">
        <f t="shared" si="27"/>
        <v>2000</v>
      </c>
      <c r="H111" s="226">
        <f t="shared" si="27"/>
        <v>0</v>
      </c>
      <c r="I111" s="226">
        <f t="shared" si="27"/>
        <v>800</v>
      </c>
      <c r="J111" s="226">
        <f t="shared" si="27"/>
        <v>1300</v>
      </c>
      <c r="K111" s="226">
        <f t="shared" si="27"/>
        <v>0</v>
      </c>
      <c r="L111" s="226">
        <f t="shared" si="27"/>
        <v>0</v>
      </c>
      <c r="M111" s="226">
        <f t="shared" si="27"/>
        <v>0</v>
      </c>
      <c r="N111" s="226">
        <f t="shared" si="27"/>
        <v>0</v>
      </c>
      <c r="O111" s="226">
        <f>O112+O113+O114+O115</f>
        <v>500</v>
      </c>
      <c r="P111" s="226">
        <f t="shared" si="27"/>
        <v>300</v>
      </c>
      <c r="Q111" s="226">
        <f t="shared" si="27"/>
        <v>0</v>
      </c>
      <c r="R111" s="226">
        <f>R112+R113+R114+R115</f>
        <v>300</v>
      </c>
      <c r="S111" s="197"/>
      <c r="T111" s="250"/>
    </row>
    <row r="112" spans="1:20" s="20" customFormat="1" ht="19.5" customHeight="1" hidden="1">
      <c r="A112" s="91">
        <v>3212</v>
      </c>
      <c r="B112" s="92" t="s">
        <v>63</v>
      </c>
      <c r="C112" s="93">
        <f>SUM(D112:R112)</f>
        <v>2900</v>
      </c>
      <c r="D112" s="227"/>
      <c r="E112" s="227">
        <v>700</v>
      </c>
      <c r="F112" s="227">
        <v>1200</v>
      </c>
      <c r="G112" s="227">
        <v>1000</v>
      </c>
      <c r="H112" s="226"/>
      <c r="I112" s="226"/>
      <c r="J112" s="226"/>
      <c r="K112" s="226"/>
      <c r="L112" s="226"/>
      <c r="M112" s="226"/>
      <c r="N112" s="226"/>
      <c r="O112" s="226"/>
      <c r="P112" s="226"/>
      <c r="Q112" s="227">
        <v>0</v>
      </c>
      <c r="R112" s="227"/>
      <c r="S112" s="197"/>
      <c r="T112" s="250"/>
    </row>
    <row r="113" spans="1:20" s="23" customFormat="1" ht="19.5" customHeight="1" hidden="1">
      <c r="A113" s="91">
        <v>3211</v>
      </c>
      <c r="B113" s="103" t="s">
        <v>7</v>
      </c>
      <c r="C113" s="93">
        <f>SUM(D113:R113)</f>
        <v>5900</v>
      </c>
      <c r="D113" s="227">
        <v>0</v>
      </c>
      <c r="E113" s="229">
        <v>2600</v>
      </c>
      <c r="F113" s="229">
        <v>400</v>
      </c>
      <c r="G113" s="229">
        <v>500</v>
      </c>
      <c r="H113" s="229"/>
      <c r="I113" s="229">
        <v>500</v>
      </c>
      <c r="J113" s="229">
        <v>1000</v>
      </c>
      <c r="K113" s="227"/>
      <c r="L113" s="227"/>
      <c r="M113" s="227"/>
      <c r="N113" s="227"/>
      <c r="O113" s="229">
        <v>500</v>
      </c>
      <c r="P113" s="227">
        <v>100</v>
      </c>
      <c r="Q113" s="227"/>
      <c r="R113" s="227">
        <v>300</v>
      </c>
      <c r="S113" s="198"/>
      <c r="T113" s="251"/>
    </row>
    <row r="114" spans="1:20" ht="19.5" customHeight="1" hidden="1">
      <c r="A114" s="99">
        <v>3213</v>
      </c>
      <c r="B114" s="100" t="s">
        <v>48</v>
      </c>
      <c r="C114" s="93">
        <f>SUM(D114:P114)</f>
        <v>1400</v>
      </c>
      <c r="D114" s="227"/>
      <c r="E114" s="229">
        <v>500</v>
      </c>
      <c r="F114" s="229"/>
      <c r="G114" s="229">
        <v>200</v>
      </c>
      <c r="H114" s="229"/>
      <c r="I114" s="229">
        <v>300</v>
      </c>
      <c r="J114" s="229">
        <v>300</v>
      </c>
      <c r="K114" s="227"/>
      <c r="L114" s="227"/>
      <c r="M114" s="227"/>
      <c r="N114" s="227"/>
      <c r="O114" s="229"/>
      <c r="P114" s="227">
        <v>100</v>
      </c>
      <c r="Q114" s="227"/>
      <c r="R114" s="227"/>
      <c r="S114" s="198"/>
      <c r="T114" s="251"/>
    </row>
    <row r="115" spans="1:20" ht="19.5" customHeight="1" hidden="1">
      <c r="A115" s="99">
        <v>3214</v>
      </c>
      <c r="B115" s="100" t="s">
        <v>96</v>
      </c>
      <c r="C115" s="93">
        <f>SUM(D115:P115)</f>
        <v>900</v>
      </c>
      <c r="D115" s="227"/>
      <c r="E115" s="229">
        <v>300</v>
      </c>
      <c r="F115" s="229">
        <v>200</v>
      </c>
      <c r="G115" s="229">
        <v>300</v>
      </c>
      <c r="H115" s="229"/>
      <c r="I115" s="229">
        <v>0</v>
      </c>
      <c r="J115" s="229"/>
      <c r="K115" s="227"/>
      <c r="L115" s="227"/>
      <c r="M115" s="227"/>
      <c r="N115" s="227"/>
      <c r="O115" s="229"/>
      <c r="P115" s="227">
        <v>100</v>
      </c>
      <c r="Q115" s="227"/>
      <c r="R115" s="227"/>
      <c r="S115" s="198"/>
      <c r="T115" s="251"/>
    </row>
    <row r="116" spans="1:20" s="20" customFormat="1" ht="16.5" customHeight="1" hidden="1">
      <c r="A116" s="86">
        <v>322</v>
      </c>
      <c r="B116" s="104" t="s">
        <v>49</v>
      </c>
      <c r="C116" s="89">
        <f>D116+E116+F116+G116+H116+I116+J116+O116+P116+Q116+R116</f>
        <v>45850</v>
      </c>
      <c r="D116" s="226">
        <f aca="true" t="shared" si="28" ref="D116:Q116">SUM(D117:D122)</f>
        <v>1800</v>
      </c>
      <c r="E116" s="226">
        <f t="shared" si="28"/>
        <v>24000</v>
      </c>
      <c r="F116" s="226">
        <f t="shared" si="28"/>
        <v>3000</v>
      </c>
      <c r="G116" s="226">
        <f t="shared" si="28"/>
        <v>4900</v>
      </c>
      <c r="H116" s="226">
        <f t="shared" si="28"/>
        <v>2000</v>
      </c>
      <c r="I116" s="226">
        <f t="shared" si="28"/>
        <v>2000</v>
      </c>
      <c r="J116" s="226">
        <f t="shared" si="28"/>
        <v>4600</v>
      </c>
      <c r="K116" s="226">
        <f t="shared" si="28"/>
        <v>0</v>
      </c>
      <c r="L116" s="226">
        <f t="shared" si="28"/>
        <v>0</v>
      </c>
      <c r="M116" s="226">
        <f t="shared" si="28"/>
        <v>0</v>
      </c>
      <c r="N116" s="226">
        <f t="shared" si="28"/>
        <v>0</v>
      </c>
      <c r="O116" s="226">
        <f>SUM(O117:O122)</f>
        <v>3300</v>
      </c>
      <c r="P116" s="226">
        <f t="shared" si="28"/>
        <v>100</v>
      </c>
      <c r="Q116" s="226">
        <f t="shared" si="28"/>
        <v>0</v>
      </c>
      <c r="R116" s="226">
        <f>SUM(R117:R122)</f>
        <v>150</v>
      </c>
      <c r="S116" s="197">
        <f>S117+S118</f>
        <v>1300</v>
      </c>
      <c r="T116" s="250"/>
    </row>
    <row r="117" spans="1:20" ht="19.5" customHeight="1" hidden="1">
      <c r="A117" s="99">
        <v>3221</v>
      </c>
      <c r="B117" s="100" t="s">
        <v>13</v>
      </c>
      <c r="C117" s="93">
        <f>SUM(D117:R117)</f>
        <v>12350</v>
      </c>
      <c r="D117" s="227">
        <v>1800</v>
      </c>
      <c r="E117" s="229">
        <v>6600</v>
      </c>
      <c r="F117" s="227"/>
      <c r="G117" s="227">
        <v>700</v>
      </c>
      <c r="H117" s="227">
        <v>700</v>
      </c>
      <c r="I117" s="227">
        <v>700</v>
      </c>
      <c r="J117" s="229">
        <v>1300</v>
      </c>
      <c r="K117" s="227"/>
      <c r="L117" s="227"/>
      <c r="M117" s="227"/>
      <c r="N117" s="227"/>
      <c r="O117" s="229">
        <v>300</v>
      </c>
      <c r="P117" s="227">
        <v>100</v>
      </c>
      <c r="Q117" s="227"/>
      <c r="R117" s="227">
        <v>150</v>
      </c>
      <c r="S117" s="198"/>
      <c r="T117" s="251"/>
    </row>
    <row r="118" spans="1:20" ht="19.5" customHeight="1" hidden="1">
      <c r="A118" s="99">
        <v>3222</v>
      </c>
      <c r="B118" s="100" t="s">
        <v>25</v>
      </c>
      <c r="C118" s="93">
        <f>SUM(D118:P118)</f>
        <v>21000</v>
      </c>
      <c r="D118" s="227"/>
      <c r="E118" s="229">
        <v>10000</v>
      </c>
      <c r="F118" s="227">
        <v>3000</v>
      </c>
      <c r="G118" s="227">
        <v>3000</v>
      </c>
      <c r="H118" s="227">
        <v>700</v>
      </c>
      <c r="I118" s="227">
        <v>0</v>
      </c>
      <c r="J118" s="229">
        <v>1300</v>
      </c>
      <c r="K118" s="227"/>
      <c r="L118" s="227"/>
      <c r="M118" s="227"/>
      <c r="N118" s="227"/>
      <c r="O118" s="229">
        <v>3000</v>
      </c>
      <c r="P118" s="227"/>
      <c r="Q118" s="227">
        <v>0</v>
      </c>
      <c r="R118" s="227"/>
      <c r="S118" s="198">
        <v>1300</v>
      </c>
      <c r="T118" s="251"/>
    </row>
    <row r="119" spans="1:20" ht="19.5" customHeight="1" hidden="1">
      <c r="A119" s="99">
        <v>3223</v>
      </c>
      <c r="B119" s="100" t="s">
        <v>8</v>
      </c>
      <c r="C119" s="93">
        <f>SUM(D119:P119)</f>
        <v>6300</v>
      </c>
      <c r="D119" s="227"/>
      <c r="E119" s="229">
        <v>4000</v>
      </c>
      <c r="F119" s="227">
        <v>0</v>
      </c>
      <c r="G119" s="227">
        <v>1000</v>
      </c>
      <c r="H119" s="227"/>
      <c r="I119" s="227">
        <v>1300</v>
      </c>
      <c r="J119" s="229"/>
      <c r="K119" s="227"/>
      <c r="L119" s="227"/>
      <c r="M119" s="227"/>
      <c r="N119" s="227"/>
      <c r="O119" s="229"/>
      <c r="P119" s="227"/>
      <c r="Q119" s="227"/>
      <c r="R119" s="227"/>
      <c r="S119" s="198"/>
      <c r="T119" s="251"/>
    </row>
    <row r="120" spans="1:20" ht="19.5" customHeight="1" hidden="1">
      <c r="A120" s="99">
        <v>3224</v>
      </c>
      <c r="B120" s="100" t="s">
        <v>50</v>
      </c>
      <c r="C120" s="93">
        <f>SUM(D120:P120)</f>
        <v>1000</v>
      </c>
      <c r="D120" s="227"/>
      <c r="E120" s="229">
        <v>1000</v>
      </c>
      <c r="F120" s="227"/>
      <c r="G120" s="227"/>
      <c r="H120" s="227"/>
      <c r="I120" s="227"/>
      <c r="J120" s="229"/>
      <c r="K120" s="227"/>
      <c r="L120" s="227"/>
      <c r="M120" s="227"/>
      <c r="N120" s="227"/>
      <c r="O120" s="229"/>
      <c r="P120" s="227"/>
      <c r="Q120" s="227"/>
      <c r="R120" s="227"/>
      <c r="S120" s="198"/>
      <c r="T120" s="251"/>
    </row>
    <row r="121" spans="1:20" s="23" customFormat="1" ht="19.5" customHeight="1" hidden="1">
      <c r="A121" s="91">
        <v>3225</v>
      </c>
      <c r="B121" s="92" t="s">
        <v>14</v>
      </c>
      <c r="C121" s="93">
        <f>SUM(D121:P121)</f>
        <v>3800</v>
      </c>
      <c r="D121" s="227"/>
      <c r="E121" s="229">
        <v>1200</v>
      </c>
      <c r="F121" s="227"/>
      <c r="G121" s="227"/>
      <c r="H121" s="229">
        <v>600</v>
      </c>
      <c r="I121" s="229"/>
      <c r="J121" s="225">
        <v>2000</v>
      </c>
      <c r="K121" s="227"/>
      <c r="L121" s="227"/>
      <c r="M121" s="227"/>
      <c r="N121" s="227"/>
      <c r="O121" s="225"/>
      <c r="P121" s="227">
        <v>0</v>
      </c>
      <c r="Q121" s="227"/>
      <c r="R121" s="227"/>
      <c r="S121" s="198"/>
      <c r="T121" s="251"/>
    </row>
    <row r="122" spans="1:20" s="23" customFormat="1" ht="19.5" customHeight="1" hidden="1">
      <c r="A122" s="105">
        <v>3227</v>
      </c>
      <c r="B122" s="106" t="s">
        <v>33</v>
      </c>
      <c r="C122" s="93">
        <f>SUM(D122:P122)</f>
        <v>1400</v>
      </c>
      <c r="D122" s="231"/>
      <c r="E122" s="231">
        <v>1200</v>
      </c>
      <c r="F122" s="231"/>
      <c r="G122" s="231">
        <v>200</v>
      </c>
      <c r="H122" s="231"/>
      <c r="I122" s="231"/>
      <c r="J122" s="231"/>
      <c r="K122" s="231"/>
      <c r="L122" s="231"/>
      <c r="M122" s="231"/>
      <c r="N122" s="231"/>
      <c r="O122" s="231"/>
      <c r="P122" s="227"/>
      <c r="Q122" s="227"/>
      <c r="R122" s="231"/>
      <c r="S122" s="198"/>
      <c r="T122" s="251"/>
    </row>
    <row r="123" spans="1:20" ht="15.75" customHeight="1" hidden="1">
      <c r="A123" s="107">
        <v>323</v>
      </c>
      <c r="B123" s="108" t="s">
        <v>42</v>
      </c>
      <c r="C123" s="89">
        <f>D123+E123+F123+G123+H123+I123+J123+O123+P123+Q123+R123</f>
        <v>20000</v>
      </c>
      <c r="D123" s="224">
        <f>D124+D125+D126+D127+D128+D129+D130</f>
        <v>0</v>
      </c>
      <c r="E123" s="224">
        <f>E124+E125+E126+E127+E128+E129+E130</f>
        <v>10600</v>
      </c>
      <c r="F123" s="226">
        <f aca="true" t="shared" si="29" ref="F123:Q123">SUM(F124:F130)</f>
        <v>0</v>
      </c>
      <c r="G123" s="226">
        <f t="shared" si="29"/>
        <v>3800</v>
      </c>
      <c r="H123" s="226">
        <f t="shared" si="29"/>
        <v>0</v>
      </c>
      <c r="I123" s="226">
        <f t="shared" si="29"/>
        <v>1400</v>
      </c>
      <c r="J123" s="224">
        <f>J124+J125+J126+J127+J128+J129+J130</f>
        <v>1200</v>
      </c>
      <c r="K123" s="226">
        <f t="shared" si="29"/>
        <v>0</v>
      </c>
      <c r="L123" s="226">
        <f t="shared" si="29"/>
        <v>0</v>
      </c>
      <c r="M123" s="226">
        <f t="shared" si="29"/>
        <v>0</v>
      </c>
      <c r="N123" s="226">
        <f t="shared" si="29"/>
        <v>0</v>
      </c>
      <c r="O123" s="226">
        <f>SUM(O124:O130)</f>
        <v>300</v>
      </c>
      <c r="P123" s="224">
        <f>P124+P125+P126+P127+P128+P129+P130</f>
        <v>200</v>
      </c>
      <c r="Q123" s="226">
        <f t="shared" si="29"/>
        <v>2200</v>
      </c>
      <c r="R123" s="224">
        <f>R124+R125+R126+R127+R128+R129+R130</f>
        <v>300</v>
      </c>
      <c r="S123" s="197">
        <f>SUM(S124:S130)</f>
        <v>0</v>
      </c>
      <c r="T123" s="251"/>
    </row>
    <row r="124" spans="1:20" ht="19.5" customHeight="1" hidden="1">
      <c r="A124" s="99">
        <v>3231</v>
      </c>
      <c r="B124" s="100" t="s">
        <v>51</v>
      </c>
      <c r="C124" s="93">
        <f aca="true" t="shared" si="30" ref="C124:C129">SUM(D124:P124)</f>
        <v>3100</v>
      </c>
      <c r="D124" s="227"/>
      <c r="E124" s="229">
        <v>2700</v>
      </c>
      <c r="F124" s="229"/>
      <c r="G124" s="229"/>
      <c r="H124" s="229"/>
      <c r="I124" s="229"/>
      <c r="J124" s="229">
        <v>300</v>
      </c>
      <c r="K124" s="227"/>
      <c r="L124" s="227"/>
      <c r="M124" s="227"/>
      <c r="N124" s="227"/>
      <c r="O124" s="229"/>
      <c r="P124" s="227">
        <v>100</v>
      </c>
      <c r="Q124" s="227"/>
      <c r="R124" s="227">
        <v>200</v>
      </c>
      <c r="S124" s="198"/>
      <c r="T124" s="251"/>
    </row>
    <row r="125" spans="1:20" ht="19.5" customHeight="1" hidden="1">
      <c r="A125" s="99">
        <v>3232</v>
      </c>
      <c r="B125" s="109" t="s">
        <v>15</v>
      </c>
      <c r="C125" s="93">
        <f t="shared" si="30"/>
        <v>5000</v>
      </c>
      <c r="D125" s="227"/>
      <c r="E125" s="229">
        <v>3000</v>
      </c>
      <c r="F125" s="229"/>
      <c r="G125" s="229">
        <v>1300</v>
      </c>
      <c r="H125" s="229"/>
      <c r="I125" s="229">
        <v>400</v>
      </c>
      <c r="J125" s="229">
        <v>300</v>
      </c>
      <c r="K125" s="227"/>
      <c r="L125" s="227"/>
      <c r="M125" s="227"/>
      <c r="N125" s="227"/>
      <c r="O125" s="229"/>
      <c r="P125" s="227"/>
      <c r="Q125" s="227">
        <v>2200</v>
      </c>
      <c r="R125" s="227"/>
      <c r="S125" s="198"/>
      <c r="T125" s="251"/>
    </row>
    <row r="126" spans="1:20" ht="19.5" customHeight="1" hidden="1">
      <c r="A126" s="99">
        <v>3233</v>
      </c>
      <c r="B126" s="109" t="s">
        <v>16</v>
      </c>
      <c r="C126" s="93">
        <f t="shared" si="30"/>
        <v>100</v>
      </c>
      <c r="D126" s="227"/>
      <c r="E126" s="229">
        <v>100</v>
      </c>
      <c r="F126" s="229"/>
      <c r="G126" s="229"/>
      <c r="H126" s="229"/>
      <c r="I126" s="229"/>
      <c r="J126" s="229"/>
      <c r="K126" s="227"/>
      <c r="L126" s="227"/>
      <c r="M126" s="227"/>
      <c r="N126" s="227"/>
      <c r="O126" s="229"/>
      <c r="P126" s="227"/>
      <c r="Q126" s="227"/>
      <c r="R126" s="227"/>
      <c r="S126" s="198"/>
      <c r="T126" s="251"/>
    </row>
    <row r="127" spans="1:20" ht="19.5" customHeight="1" hidden="1">
      <c r="A127" s="99">
        <v>3236</v>
      </c>
      <c r="B127" s="100" t="s">
        <v>94</v>
      </c>
      <c r="C127" s="93">
        <f t="shared" si="30"/>
        <v>500</v>
      </c>
      <c r="D127" s="227"/>
      <c r="E127" s="229">
        <v>300</v>
      </c>
      <c r="F127" s="229"/>
      <c r="G127" s="229"/>
      <c r="H127" s="229"/>
      <c r="I127" s="229">
        <v>200</v>
      </c>
      <c r="J127" s="229"/>
      <c r="K127" s="227"/>
      <c r="L127" s="227"/>
      <c r="M127" s="227"/>
      <c r="N127" s="227"/>
      <c r="O127" s="229"/>
      <c r="P127" s="227"/>
      <c r="Q127" s="227"/>
      <c r="R127" s="227"/>
      <c r="S127" s="198"/>
      <c r="T127" s="251"/>
    </row>
    <row r="128" spans="1:20" ht="19.5" customHeight="1" hidden="1">
      <c r="A128" s="99">
        <v>3237</v>
      </c>
      <c r="B128" s="100" t="s">
        <v>17</v>
      </c>
      <c r="C128" s="93">
        <f t="shared" si="30"/>
        <v>2300</v>
      </c>
      <c r="D128" s="227"/>
      <c r="E128" s="229">
        <v>1000</v>
      </c>
      <c r="F128" s="229"/>
      <c r="G128" s="229">
        <v>500</v>
      </c>
      <c r="H128" s="229"/>
      <c r="I128" s="229">
        <v>200</v>
      </c>
      <c r="J128" s="229">
        <v>300</v>
      </c>
      <c r="K128" s="227"/>
      <c r="L128" s="227"/>
      <c r="M128" s="227"/>
      <c r="N128" s="227"/>
      <c r="O128" s="229">
        <v>300</v>
      </c>
      <c r="P128" s="227"/>
      <c r="Q128" s="227"/>
      <c r="R128" s="227">
        <v>0</v>
      </c>
      <c r="S128" s="198"/>
      <c r="T128" s="251"/>
    </row>
    <row r="129" spans="1:20" s="23" customFormat="1" ht="19.5" customHeight="1" hidden="1">
      <c r="A129" s="91">
        <v>3238</v>
      </c>
      <c r="B129" s="92" t="s">
        <v>18</v>
      </c>
      <c r="C129" s="93">
        <f t="shared" si="30"/>
        <v>1300</v>
      </c>
      <c r="D129" s="227">
        <v>0</v>
      </c>
      <c r="E129" s="227">
        <v>1000</v>
      </c>
      <c r="F129" s="227"/>
      <c r="G129" s="227"/>
      <c r="H129" s="227"/>
      <c r="I129" s="227">
        <v>300</v>
      </c>
      <c r="J129" s="227"/>
      <c r="K129" s="227"/>
      <c r="L129" s="227"/>
      <c r="M129" s="227"/>
      <c r="N129" s="227"/>
      <c r="O129" s="227"/>
      <c r="P129" s="227"/>
      <c r="Q129" s="227"/>
      <c r="R129" s="227">
        <v>0</v>
      </c>
      <c r="S129" s="198"/>
      <c r="T129" s="251"/>
    </row>
    <row r="130" spans="1:20" ht="19.5" customHeight="1" hidden="1">
      <c r="A130" s="99">
        <v>3239</v>
      </c>
      <c r="B130" s="100" t="s">
        <v>19</v>
      </c>
      <c r="C130" s="93">
        <f>SUM(D130:R130)</f>
        <v>5300</v>
      </c>
      <c r="D130" s="227"/>
      <c r="E130" s="229">
        <v>2500</v>
      </c>
      <c r="F130" s="227"/>
      <c r="G130" s="227">
        <v>2000</v>
      </c>
      <c r="H130" s="227"/>
      <c r="I130" s="227">
        <v>300</v>
      </c>
      <c r="J130" s="229">
        <v>300</v>
      </c>
      <c r="K130" s="227"/>
      <c r="L130" s="227"/>
      <c r="M130" s="227"/>
      <c r="N130" s="227"/>
      <c r="O130" s="229"/>
      <c r="P130" s="227">
        <v>100</v>
      </c>
      <c r="Q130" s="227"/>
      <c r="R130" s="227">
        <v>100</v>
      </c>
      <c r="S130" s="198"/>
      <c r="T130" s="251"/>
    </row>
    <row r="131" spans="1:20" s="20" customFormat="1" ht="18.75" customHeight="1" hidden="1">
      <c r="A131" s="86">
        <v>324</v>
      </c>
      <c r="B131" s="87" t="s">
        <v>53</v>
      </c>
      <c r="C131" s="89">
        <f>D131+E131+F131+G131+H131+I131+J131+O131+P131+Q131</f>
        <v>700</v>
      </c>
      <c r="D131" s="226">
        <f aca="true" t="shared" si="31" ref="D131:R131">D132</f>
        <v>0</v>
      </c>
      <c r="E131" s="226">
        <f t="shared" si="31"/>
        <v>0</v>
      </c>
      <c r="F131" s="226">
        <f t="shared" si="31"/>
        <v>0</v>
      </c>
      <c r="G131" s="226">
        <f t="shared" si="31"/>
        <v>0</v>
      </c>
      <c r="H131" s="226">
        <f t="shared" si="31"/>
        <v>0</v>
      </c>
      <c r="I131" s="226">
        <f t="shared" si="31"/>
        <v>0</v>
      </c>
      <c r="J131" s="226">
        <f t="shared" si="31"/>
        <v>700</v>
      </c>
      <c r="K131" s="226">
        <f t="shared" si="31"/>
        <v>0</v>
      </c>
      <c r="L131" s="226">
        <f t="shared" si="31"/>
        <v>0</v>
      </c>
      <c r="M131" s="226">
        <f t="shared" si="31"/>
        <v>0</v>
      </c>
      <c r="N131" s="226">
        <f t="shared" si="31"/>
        <v>0</v>
      </c>
      <c r="O131" s="226">
        <f t="shared" si="31"/>
        <v>0</v>
      </c>
      <c r="P131" s="226">
        <f t="shared" si="31"/>
        <v>0</v>
      </c>
      <c r="Q131" s="226">
        <f t="shared" si="31"/>
        <v>0</v>
      </c>
      <c r="R131" s="226">
        <f t="shared" si="31"/>
        <v>0</v>
      </c>
      <c r="S131" s="197"/>
      <c r="T131" s="250"/>
    </row>
    <row r="132" spans="1:20" ht="19.5" customHeight="1" hidden="1">
      <c r="A132" s="99">
        <v>3241</v>
      </c>
      <c r="B132" s="100" t="s">
        <v>54</v>
      </c>
      <c r="C132" s="93">
        <f>SUM(D132:Q132)</f>
        <v>700</v>
      </c>
      <c r="D132" s="227"/>
      <c r="E132" s="229"/>
      <c r="F132" s="227"/>
      <c r="G132" s="227"/>
      <c r="H132" s="227"/>
      <c r="I132" s="227"/>
      <c r="J132" s="229">
        <v>700</v>
      </c>
      <c r="K132" s="227"/>
      <c r="L132" s="227"/>
      <c r="M132" s="227"/>
      <c r="N132" s="227"/>
      <c r="O132" s="229"/>
      <c r="P132" s="227"/>
      <c r="Q132" s="227">
        <v>0</v>
      </c>
      <c r="R132" s="227"/>
      <c r="S132" s="198"/>
      <c r="T132" s="251"/>
    </row>
    <row r="133" spans="1:20" ht="21.75" customHeight="1" hidden="1">
      <c r="A133" s="86">
        <v>329</v>
      </c>
      <c r="B133" s="87" t="s">
        <v>45</v>
      </c>
      <c r="C133" s="89">
        <f>D133+E133+F133+G133+H133+I133+J133+O133+P133+Q133</f>
        <v>6650</v>
      </c>
      <c r="D133" s="226">
        <f aca="true" t="shared" si="32" ref="D133:N133">D134+D135+D136+D137+D140</f>
        <v>0</v>
      </c>
      <c r="E133" s="226">
        <f t="shared" si="32"/>
        <v>3700</v>
      </c>
      <c r="F133" s="226">
        <f t="shared" si="32"/>
        <v>0</v>
      </c>
      <c r="G133" s="226">
        <f t="shared" si="32"/>
        <v>200</v>
      </c>
      <c r="H133" s="226">
        <f t="shared" si="32"/>
        <v>0</v>
      </c>
      <c r="I133" s="226">
        <f t="shared" si="32"/>
        <v>750</v>
      </c>
      <c r="J133" s="226">
        <f t="shared" si="32"/>
        <v>200</v>
      </c>
      <c r="K133" s="226">
        <f t="shared" si="32"/>
        <v>0</v>
      </c>
      <c r="L133" s="226">
        <f t="shared" si="32"/>
        <v>0</v>
      </c>
      <c r="M133" s="226">
        <f t="shared" si="32"/>
        <v>0</v>
      </c>
      <c r="N133" s="226">
        <f t="shared" si="32"/>
        <v>0</v>
      </c>
      <c r="O133" s="226">
        <f>SUM(O134:O139)</f>
        <v>1800</v>
      </c>
      <c r="P133" s="226">
        <f>P134+P135+P136+P137+P140</f>
        <v>0</v>
      </c>
      <c r="Q133" s="226">
        <f>Q134+Q135+Q136+Q137+Q140</f>
        <v>0</v>
      </c>
      <c r="R133" s="226">
        <f>R134+R135+R136+R137+R140</f>
        <v>0</v>
      </c>
      <c r="S133" s="197"/>
      <c r="T133" s="250"/>
    </row>
    <row r="134" spans="1:20" ht="24.75" customHeight="1" hidden="1">
      <c r="A134" s="91">
        <v>3291</v>
      </c>
      <c r="B134" s="92" t="s">
        <v>97</v>
      </c>
      <c r="C134" s="93">
        <f>SUM(D134:P134)</f>
        <v>550</v>
      </c>
      <c r="D134" s="226"/>
      <c r="E134" s="227">
        <v>200</v>
      </c>
      <c r="F134" s="226"/>
      <c r="G134" s="227">
        <v>200</v>
      </c>
      <c r="H134" s="226"/>
      <c r="I134" s="227">
        <v>150</v>
      </c>
      <c r="J134" s="226"/>
      <c r="K134" s="226"/>
      <c r="L134" s="226"/>
      <c r="M134" s="226"/>
      <c r="N134" s="226"/>
      <c r="O134" s="226"/>
      <c r="P134" s="226"/>
      <c r="Q134" s="226"/>
      <c r="R134" s="226"/>
      <c r="S134" s="197"/>
      <c r="T134" s="250"/>
    </row>
    <row r="135" spans="1:20" ht="18.75" customHeight="1" hidden="1">
      <c r="A135" s="91">
        <v>3292</v>
      </c>
      <c r="B135" s="92" t="s">
        <v>20</v>
      </c>
      <c r="C135" s="93">
        <f>SUM(D135:P135)</f>
        <v>2000</v>
      </c>
      <c r="D135" s="227">
        <v>0</v>
      </c>
      <c r="E135" s="229">
        <v>2000</v>
      </c>
      <c r="F135" s="227"/>
      <c r="G135" s="227"/>
      <c r="H135" s="227"/>
      <c r="I135" s="227"/>
      <c r="J135" s="229"/>
      <c r="K135" s="227"/>
      <c r="L135" s="227"/>
      <c r="M135" s="227"/>
      <c r="N135" s="227"/>
      <c r="O135" s="229"/>
      <c r="P135" s="227"/>
      <c r="Q135" s="227">
        <f>P135*103.1%</f>
        <v>0</v>
      </c>
      <c r="R135" s="227">
        <v>0</v>
      </c>
      <c r="S135" s="198"/>
      <c r="T135" s="251"/>
    </row>
    <row r="136" spans="1:20" s="20" customFormat="1" ht="19.5" customHeight="1" hidden="1">
      <c r="A136" s="105">
        <v>3293</v>
      </c>
      <c r="B136" s="106" t="s">
        <v>21</v>
      </c>
      <c r="C136" s="93">
        <f>SUM(D136:P136)</f>
        <v>150</v>
      </c>
      <c r="D136" s="231"/>
      <c r="E136" s="231">
        <v>0</v>
      </c>
      <c r="F136" s="231"/>
      <c r="G136" s="231"/>
      <c r="H136" s="231"/>
      <c r="I136" s="231">
        <v>150</v>
      </c>
      <c r="J136" s="231"/>
      <c r="K136" s="231"/>
      <c r="L136" s="231"/>
      <c r="M136" s="231"/>
      <c r="N136" s="231"/>
      <c r="O136" s="231"/>
      <c r="P136" s="227"/>
      <c r="Q136" s="227"/>
      <c r="R136" s="231"/>
      <c r="S136" s="198"/>
      <c r="T136" s="251"/>
    </row>
    <row r="137" spans="1:20" s="20" customFormat="1" ht="19.5" customHeight="1" hidden="1">
      <c r="A137" s="105">
        <v>3294</v>
      </c>
      <c r="B137" s="106" t="s">
        <v>30</v>
      </c>
      <c r="C137" s="93">
        <f>SUM(D137:P137)</f>
        <v>450</v>
      </c>
      <c r="D137" s="231"/>
      <c r="E137" s="231">
        <v>300</v>
      </c>
      <c r="F137" s="231"/>
      <c r="G137" s="231"/>
      <c r="H137" s="231"/>
      <c r="I137" s="231">
        <v>150</v>
      </c>
      <c r="J137" s="231"/>
      <c r="K137" s="231"/>
      <c r="L137" s="231"/>
      <c r="M137" s="231"/>
      <c r="N137" s="231"/>
      <c r="O137" s="231"/>
      <c r="P137" s="227"/>
      <c r="Q137" s="227"/>
      <c r="R137" s="231"/>
      <c r="S137" s="198"/>
      <c r="T137" s="251"/>
    </row>
    <row r="138" spans="1:20" s="23" customFormat="1" ht="19.5" customHeight="1" hidden="1">
      <c r="A138" s="105">
        <v>3295</v>
      </c>
      <c r="B138" s="106" t="s">
        <v>34</v>
      </c>
      <c r="C138" s="93">
        <f>SUM(D138:S138)</f>
        <v>1300</v>
      </c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>
        <v>1300</v>
      </c>
      <c r="P138" s="227"/>
      <c r="Q138" s="227"/>
      <c r="R138" s="231"/>
      <c r="S138" s="198"/>
      <c r="T138" s="251"/>
    </row>
    <row r="139" spans="1:20" s="23" customFormat="1" ht="19.5" customHeight="1" hidden="1">
      <c r="A139" s="105">
        <v>3296</v>
      </c>
      <c r="B139" s="106" t="s">
        <v>167</v>
      </c>
      <c r="C139" s="93">
        <f>SUM(D139:R139)</f>
        <v>500</v>
      </c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>
        <v>500</v>
      </c>
      <c r="P139" s="227"/>
      <c r="Q139" s="227"/>
      <c r="R139" s="231"/>
      <c r="S139" s="198"/>
      <c r="T139" s="251"/>
    </row>
    <row r="140" spans="1:20" s="23" customFormat="1" ht="19.5" customHeight="1" hidden="1">
      <c r="A140" s="99">
        <v>3299</v>
      </c>
      <c r="B140" s="109" t="s">
        <v>11</v>
      </c>
      <c r="C140" s="93">
        <f>SUM(D140:P140)</f>
        <v>1700</v>
      </c>
      <c r="D140" s="227"/>
      <c r="E140" s="229">
        <v>1200</v>
      </c>
      <c r="F140" s="229"/>
      <c r="G140" s="229"/>
      <c r="H140" s="229"/>
      <c r="I140" s="229">
        <v>300</v>
      </c>
      <c r="J140" s="229">
        <v>200</v>
      </c>
      <c r="K140" s="227"/>
      <c r="L140" s="227"/>
      <c r="M140" s="227"/>
      <c r="N140" s="227"/>
      <c r="O140" s="229"/>
      <c r="P140" s="227"/>
      <c r="Q140" s="227"/>
      <c r="R140" s="227"/>
      <c r="S140" s="198"/>
      <c r="T140" s="251"/>
    </row>
    <row r="141" spans="1:20" s="23" customFormat="1" ht="18.75" customHeight="1">
      <c r="A141" s="86">
        <v>34</v>
      </c>
      <c r="B141" s="102" t="s">
        <v>93</v>
      </c>
      <c r="C141" s="89">
        <f>SUM(C142+C143)</f>
        <v>4030</v>
      </c>
      <c r="D141" s="226"/>
      <c r="E141" s="230">
        <f>SUM(E142:E143)</f>
        <v>30</v>
      </c>
      <c r="F141" s="230"/>
      <c r="G141" s="230"/>
      <c r="H141" s="230"/>
      <c r="I141" s="230"/>
      <c r="J141" s="230"/>
      <c r="K141" s="226"/>
      <c r="L141" s="226"/>
      <c r="M141" s="226"/>
      <c r="N141" s="226"/>
      <c r="O141" s="230"/>
      <c r="P141" s="226"/>
      <c r="Q141" s="226"/>
      <c r="R141" s="226"/>
      <c r="S141" s="197"/>
      <c r="T141" s="90">
        <v>4030</v>
      </c>
    </row>
    <row r="142" spans="1:20" s="23" customFormat="1" ht="19.5" customHeight="1" hidden="1">
      <c r="A142" s="91">
        <v>3431</v>
      </c>
      <c r="B142" s="92" t="s">
        <v>166</v>
      </c>
      <c r="C142" s="93">
        <f>SUM(D142:Q142)</f>
        <v>30</v>
      </c>
      <c r="D142" s="227"/>
      <c r="E142" s="229">
        <v>30</v>
      </c>
      <c r="F142" s="227"/>
      <c r="G142" s="227"/>
      <c r="H142" s="227"/>
      <c r="I142" s="227"/>
      <c r="J142" s="229"/>
      <c r="K142" s="227"/>
      <c r="L142" s="227"/>
      <c r="M142" s="227"/>
      <c r="N142" s="227"/>
      <c r="O142" s="229"/>
      <c r="P142" s="227"/>
      <c r="Q142" s="227"/>
      <c r="R142" s="227"/>
      <c r="S142" s="198"/>
      <c r="T142" s="251"/>
    </row>
    <row r="143" spans="1:20" s="23" customFormat="1" ht="19.5" customHeight="1" hidden="1">
      <c r="A143" s="91">
        <v>3433</v>
      </c>
      <c r="B143" s="103" t="s">
        <v>92</v>
      </c>
      <c r="C143" s="93">
        <f>SUM(D143:Q143)</f>
        <v>4000</v>
      </c>
      <c r="D143" s="227"/>
      <c r="E143" s="229"/>
      <c r="F143" s="229"/>
      <c r="G143" s="229"/>
      <c r="H143" s="229"/>
      <c r="I143" s="229"/>
      <c r="J143" s="229"/>
      <c r="K143" s="227"/>
      <c r="L143" s="227"/>
      <c r="M143" s="227"/>
      <c r="N143" s="227"/>
      <c r="O143" s="229">
        <v>4000</v>
      </c>
      <c r="P143" s="227"/>
      <c r="Q143" s="227"/>
      <c r="R143" s="227"/>
      <c r="S143" s="198"/>
      <c r="T143" s="251"/>
    </row>
    <row r="144" spans="1:20" ht="35.25" customHeight="1">
      <c r="A144" s="166">
        <v>37</v>
      </c>
      <c r="B144" s="104" t="s">
        <v>157</v>
      </c>
      <c r="C144" s="253">
        <f>SUM(D144:Q144)</f>
        <v>24000</v>
      </c>
      <c r="D144" s="256"/>
      <c r="E144" s="228"/>
      <c r="F144" s="228"/>
      <c r="G144" s="228"/>
      <c r="H144" s="228"/>
      <c r="I144" s="228"/>
      <c r="J144" s="228"/>
      <c r="K144" s="256"/>
      <c r="L144" s="256"/>
      <c r="M144" s="256"/>
      <c r="N144" s="256"/>
      <c r="O144" s="228">
        <f>SUM(O145)</f>
        <v>24000</v>
      </c>
      <c r="P144" s="256"/>
      <c r="Q144" s="256"/>
      <c r="R144" s="256"/>
      <c r="S144" s="257"/>
      <c r="T144" s="158">
        <v>24000</v>
      </c>
    </row>
    <row r="145" spans="1:20" ht="19.5" customHeight="1" hidden="1">
      <c r="A145" s="167">
        <v>3722</v>
      </c>
      <c r="B145" s="252" t="s">
        <v>158</v>
      </c>
      <c r="C145" s="93">
        <f>SUM(D145:R145)</f>
        <v>24000</v>
      </c>
      <c r="D145" s="227"/>
      <c r="E145" s="229"/>
      <c r="F145" s="229"/>
      <c r="G145" s="229"/>
      <c r="H145" s="229"/>
      <c r="I145" s="229"/>
      <c r="J145" s="229"/>
      <c r="K145" s="227"/>
      <c r="L145" s="227"/>
      <c r="M145" s="227"/>
      <c r="N145" s="227"/>
      <c r="O145" s="229">
        <v>24000</v>
      </c>
      <c r="P145" s="227"/>
      <c r="Q145" s="227"/>
      <c r="R145" s="227"/>
      <c r="S145" s="198"/>
      <c r="T145" s="251"/>
    </row>
    <row r="146" spans="1:20" ht="21.75" customHeight="1">
      <c r="A146" s="86">
        <v>42</v>
      </c>
      <c r="B146" s="87" t="s">
        <v>55</v>
      </c>
      <c r="C146" s="89">
        <f>C147</f>
        <v>47000</v>
      </c>
      <c r="D146" s="226">
        <f>D147</f>
        <v>0</v>
      </c>
      <c r="E146" s="226">
        <f aca="true" t="shared" si="33" ref="E146:N146">E147</f>
        <v>8700</v>
      </c>
      <c r="F146" s="226">
        <f>F147</f>
        <v>0</v>
      </c>
      <c r="G146" s="226">
        <f>G147</f>
        <v>0</v>
      </c>
      <c r="H146" s="226">
        <f t="shared" si="33"/>
        <v>3300</v>
      </c>
      <c r="I146" s="226">
        <f t="shared" si="33"/>
        <v>0</v>
      </c>
      <c r="J146" s="226">
        <f>J147</f>
        <v>18000</v>
      </c>
      <c r="K146" s="226">
        <f t="shared" si="33"/>
        <v>0</v>
      </c>
      <c r="L146" s="226">
        <f t="shared" si="33"/>
        <v>0</v>
      </c>
      <c r="M146" s="226">
        <f t="shared" si="33"/>
        <v>0</v>
      </c>
      <c r="N146" s="226">
        <f t="shared" si="33"/>
        <v>0</v>
      </c>
      <c r="O146" s="226">
        <f>O147</f>
        <v>17000</v>
      </c>
      <c r="P146" s="226">
        <f>P147</f>
        <v>0</v>
      </c>
      <c r="Q146" s="226">
        <f>Q147</f>
        <v>0</v>
      </c>
      <c r="R146" s="226">
        <f>R147</f>
        <v>0</v>
      </c>
      <c r="S146" s="197"/>
      <c r="T146" s="250">
        <v>47000</v>
      </c>
    </row>
    <row r="147" spans="1:20" ht="16.5" customHeight="1" hidden="1">
      <c r="A147" s="86">
        <v>422</v>
      </c>
      <c r="B147" s="87" t="s">
        <v>56</v>
      </c>
      <c r="C147" s="89">
        <f>D147+E147+F147+G147+H147+I147+J147+O147+P147+Q147</f>
        <v>47000</v>
      </c>
      <c r="D147" s="226">
        <f aca="true" t="shared" si="34" ref="D147:R147">D148+D149+D150+D151</f>
        <v>0</v>
      </c>
      <c r="E147" s="226">
        <f t="shared" si="34"/>
        <v>8700</v>
      </c>
      <c r="F147" s="226">
        <f t="shared" si="34"/>
        <v>0</v>
      </c>
      <c r="G147" s="226">
        <f t="shared" si="34"/>
        <v>0</v>
      </c>
      <c r="H147" s="226">
        <f t="shared" si="34"/>
        <v>3300</v>
      </c>
      <c r="I147" s="226">
        <f t="shared" si="34"/>
        <v>0</v>
      </c>
      <c r="J147" s="226">
        <f t="shared" si="34"/>
        <v>18000</v>
      </c>
      <c r="K147" s="226">
        <f t="shared" si="34"/>
        <v>0</v>
      </c>
      <c r="L147" s="226">
        <f t="shared" si="34"/>
        <v>0</v>
      </c>
      <c r="M147" s="226">
        <f t="shared" si="34"/>
        <v>0</v>
      </c>
      <c r="N147" s="226">
        <f t="shared" si="34"/>
        <v>0</v>
      </c>
      <c r="O147" s="226">
        <f t="shared" si="34"/>
        <v>17000</v>
      </c>
      <c r="P147" s="226">
        <f t="shared" si="34"/>
        <v>0</v>
      </c>
      <c r="Q147" s="226">
        <f t="shared" si="34"/>
        <v>0</v>
      </c>
      <c r="R147" s="226">
        <f t="shared" si="34"/>
        <v>0</v>
      </c>
      <c r="S147" s="197"/>
      <c r="T147" s="250"/>
    </row>
    <row r="148" spans="1:20" ht="19.5" customHeight="1" hidden="1">
      <c r="A148" s="99">
        <v>4221</v>
      </c>
      <c r="B148" s="100" t="s">
        <v>22</v>
      </c>
      <c r="C148" s="93">
        <f>SUM(D148:P148)</f>
        <v>20300</v>
      </c>
      <c r="D148" s="227"/>
      <c r="E148" s="229">
        <v>3000</v>
      </c>
      <c r="F148" s="229"/>
      <c r="G148" s="229"/>
      <c r="H148" s="229">
        <v>1300</v>
      </c>
      <c r="I148" s="229"/>
      <c r="J148" s="229">
        <v>16000</v>
      </c>
      <c r="K148" s="227"/>
      <c r="L148" s="227"/>
      <c r="M148" s="227"/>
      <c r="N148" s="227"/>
      <c r="O148" s="229"/>
      <c r="P148" s="227"/>
      <c r="Q148" s="227"/>
      <c r="R148" s="227"/>
      <c r="S148" s="198"/>
      <c r="T148" s="251"/>
    </row>
    <row r="149" spans="1:20" s="20" customFormat="1" ht="19.5" customHeight="1" hidden="1">
      <c r="A149" s="99">
        <v>4223</v>
      </c>
      <c r="B149" s="100" t="s">
        <v>57</v>
      </c>
      <c r="C149" s="93">
        <f>SUM(D149:P149)</f>
        <v>2700</v>
      </c>
      <c r="D149" s="227"/>
      <c r="E149" s="229">
        <v>2700</v>
      </c>
      <c r="F149" s="227"/>
      <c r="G149" s="227"/>
      <c r="H149" s="227"/>
      <c r="I149" s="227"/>
      <c r="J149" s="229"/>
      <c r="K149" s="227"/>
      <c r="L149" s="227"/>
      <c r="M149" s="227"/>
      <c r="N149" s="227"/>
      <c r="O149" s="229"/>
      <c r="P149" s="227"/>
      <c r="Q149" s="227"/>
      <c r="R149" s="227"/>
      <c r="S149" s="198"/>
      <c r="T149" s="251"/>
    </row>
    <row r="150" spans="1:20" s="20" customFormat="1" ht="19.5" customHeight="1" hidden="1">
      <c r="A150" s="99">
        <v>4227</v>
      </c>
      <c r="B150" s="100" t="s">
        <v>58</v>
      </c>
      <c r="C150" s="93">
        <f>SUM(D150:P150)</f>
        <v>5300</v>
      </c>
      <c r="D150" s="227"/>
      <c r="E150" s="229">
        <v>2000</v>
      </c>
      <c r="F150" s="227"/>
      <c r="G150" s="227"/>
      <c r="H150" s="227">
        <v>1300</v>
      </c>
      <c r="I150" s="227"/>
      <c r="J150" s="229">
        <v>2000</v>
      </c>
      <c r="K150" s="227"/>
      <c r="L150" s="227"/>
      <c r="M150" s="227"/>
      <c r="N150" s="227"/>
      <c r="O150" s="229"/>
      <c r="P150" s="227"/>
      <c r="Q150" s="227">
        <v>0</v>
      </c>
      <c r="R150" s="227"/>
      <c r="S150" s="198"/>
      <c r="T150" s="251"/>
    </row>
    <row r="151" spans="1:20" ht="19.5" customHeight="1" hidden="1">
      <c r="A151" s="99">
        <v>4241</v>
      </c>
      <c r="B151" s="100" t="s">
        <v>98</v>
      </c>
      <c r="C151" s="93">
        <f>SUM(D151:Q151)</f>
        <v>18700</v>
      </c>
      <c r="D151" s="227"/>
      <c r="E151" s="229">
        <v>1000</v>
      </c>
      <c r="F151" s="227"/>
      <c r="G151" s="227"/>
      <c r="H151" s="227">
        <v>700</v>
      </c>
      <c r="I151" s="227"/>
      <c r="J151" s="229"/>
      <c r="K151" s="227"/>
      <c r="L151" s="227"/>
      <c r="M151" s="227"/>
      <c r="N151" s="227"/>
      <c r="O151" s="229">
        <v>17000</v>
      </c>
      <c r="P151" s="227"/>
      <c r="Q151" s="227">
        <v>0</v>
      </c>
      <c r="R151" s="227"/>
      <c r="S151" s="198"/>
      <c r="T151" s="251"/>
    </row>
    <row r="152" spans="1:20" ht="19.5" customHeight="1" thickBot="1">
      <c r="A152" s="83"/>
      <c r="B152" s="84" t="s">
        <v>31</v>
      </c>
      <c r="C152" s="85">
        <f>SUM(E152,F152,G152,H152,I152,J152,O152,P152,Q152,R152,S152+D152)</f>
        <v>246190</v>
      </c>
      <c r="D152" s="232">
        <f>D103+D105+D107+D110</f>
        <v>6700</v>
      </c>
      <c r="E152" s="232">
        <f>E146+E110+E102+E141</f>
        <v>66290</v>
      </c>
      <c r="F152" s="232">
        <f aca="true" t="shared" si="35" ref="F152:N152">F146+F110+F102</f>
        <v>39800</v>
      </c>
      <c r="G152" s="232">
        <f t="shared" si="35"/>
        <v>24100</v>
      </c>
      <c r="H152" s="232">
        <f t="shared" si="35"/>
        <v>5300</v>
      </c>
      <c r="I152" s="232">
        <f t="shared" si="35"/>
        <v>4950</v>
      </c>
      <c r="J152" s="232">
        <f t="shared" si="35"/>
        <v>27700</v>
      </c>
      <c r="K152" s="232">
        <f t="shared" si="35"/>
        <v>0</v>
      </c>
      <c r="L152" s="232">
        <f t="shared" si="35"/>
        <v>0</v>
      </c>
      <c r="M152" s="232">
        <f t="shared" si="35"/>
        <v>0</v>
      </c>
      <c r="N152" s="232">
        <f t="shared" si="35"/>
        <v>0</v>
      </c>
      <c r="O152" s="232">
        <f>O146+O110+O102+O143+O144</f>
        <v>65200</v>
      </c>
      <c r="P152" s="232">
        <f>P146+P110+P102</f>
        <v>600</v>
      </c>
      <c r="Q152" s="232">
        <f>Q146+Q110+Q102</f>
        <v>2200</v>
      </c>
      <c r="R152" s="233">
        <f>R103+R105+R107+R110</f>
        <v>750</v>
      </c>
      <c r="S152" s="204">
        <f>SUM(S103,S116,S123,S131,S133,S146,S148,S147,S148)</f>
        <v>2600</v>
      </c>
      <c r="T152" s="250">
        <f>SUM(T146+T110+T102+T133+T141+T144)</f>
        <v>243590</v>
      </c>
    </row>
    <row r="153" spans="1:20" ht="19.5" customHeight="1">
      <c r="A153" s="24"/>
      <c r="B153" s="25"/>
      <c r="C153" s="8"/>
      <c r="D153" s="234"/>
      <c r="E153" s="235"/>
      <c r="F153" s="234"/>
      <c r="G153" s="234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9"/>
      <c r="T153" s="9"/>
    </row>
    <row r="154" spans="1:18" ht="19.5" customHeight="1">
      <c r="A154" s="21"/>
      <c r="B154" s="26"/>
      <c r="C154" s="13"/>
      <c r="D154" s="27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20" s="20" customFormat="1" ht="24.75" customHeight="1">
      <c r="A155" s="153" t="s">
        <v>78</v>
      </c>
      <c r="B155" s="154"/>
      <c r="C155" s="154"/>
      <c r="D155" s="154"/>
      <c r="E155" s="171" t="s">
        <v>79</v>
      </c>
      <c r="F155" s="154"/>
      <c r="G155" s="154"/>
      <c r="H155" s="154"/>
      <c r="I155" s="154"/>
      <c r="J155" s="154"/>
      <c r="K155" s="154"/>
      <c r="L155" s="155"/>
      <c r="M155" s="155"/>
      <c r="N155" s="155"/>
      <c r="O155" s="155"/>
      <c r="P155" s="155"/>
      <c r="Q155" s="155"/>
      <c r="R155" s="155"/>
      <c r="S155" s="28"/>
      <c r="T155" s="28"/>
    </row>
    <row r="156" spans="1:20" s="9" customFormat="1" ht="15.75">
      <c r="A156" s="29"/>
      <c r="B156" s="30"/>
      <c r="C156" s="28"/>
      <c r="D156" s="31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 ht="14.25" customHeight="1" thickBo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28"/>
      <c r="M157" s="32"/>
      <c r="N157" s="28"/>
      <c r="O157" s="28"/>
      <c r="P157" s="28"/>
      <c r="Q157" s="28"/>
      <c r="R157" s="28"/>
      <c r="S157" s="28"/>
      <c r="T157" s="28"/>
    </row>
    <row r="158" spans="1:18" s="28" customFormat="1" ht="79.5" thickBot="1">
      <c r="A158" s="162" t="s">
        <v>80</v>
      </c>
      <c r="B158" s="162" t="s">
        <v>3</v>
      </c>
      <c r="C158" s="177" t="s">
        <v>173</v>
      </c>
      <c r="D158" s="163" t="s">
        <v>81</v>
      </c>
      <c r="E158" s="163" t="s">
        <v>69</v>
      </c>
      <c r="F158" s="164" t="s">
        <v>89</v>
      </c>
      <c r="G158" s="163" t="s">
        <v>90</v>
      </c>
      <c r="H158" s="163" t="s">
        <v>136</v>
      </c>
      <c r="I158" s="163" t="s">
        <v>170</v>
      </c>
      <c r="J158" s="163" t="s">
        <v>73</v>
      </c>
      <c r="K158" s="165" t="s">
        <v>82</v>
      </c>
      <c r="L158" s="165" t="s">
        <v>83</v>
      </c>
      <c r="M158" s="165" t="s">
        <v>84</v>
      </c>
      <c r="N158" s="165" t="s">
        <v>85</v>
      </c>
      <c r="O158" s="163" t="s">
        <v>110</v>
      </c>
      <c r="P158" s="163" t="s">
        <v>75</v>
      </c>
      <c r="Q158" s="130" t="s">
        <v>174</v>
      </c>
      <c r="R158" s="128" t="s">
        <v>175</v>
      </c>
    </row>
    <row r="159" spans="1:18" s="28" customFormat="1" ht="18.75">
      <c r="A159" s="166">
        <v>31</v>
      </c>
      <c r="B159" s="166" t="s">
        <v>36</v>
      </c>
      <c r="C159" s="98">
        <f>C160</f>
        <v>0</v>
      </c>
      <c r="D159" s="158">
        <f>D160</f>
        <v>0</v>
      </c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98"/>
      <c r="Q159" s="98"/>
      <c r="R159" s="98"/>
    </row>
    <row r="160" spans="1:18" s="28" customFormat="1" ht="18.75" hidden="1">
      <c r="A160" s="167">
        <v>3111</v>
      </c>
      <c r="B160" s="168" t="s">
        <v>6</v>
      </c>
      <c r="C160" s="161">
        <f>SUM(D160:M160)</f>
        <v>0</v>
      </c>
      <c r="D160" s="161">
        <v>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/>
      <c r="L160" s="98"/>
      <c r="M160" s="98"/>
      <c r="N160" s="98"/>
      <c r="O160" s="98">
        <v>0</v>
      </c>
      <c r="P160" s="98">
        <v>0</v>
      </c>
      <c r="Q160" s="98">
        <v>0</v>
      </c>
      <c r="R160" s="98"/>
    </row>
    <row r="161" spans="1:18" s="28" customFormat="1" ht="20.25">
      <c r="A161" s="166">
        <v>32</v>
      </c>
      <c r="B161" s="169" t="s">
        <v>86</v>
      </c>
      <c r="C161" s="201">
        <f>D161+E161+F161+G161+H161+I161+J161+O161+P161</f>
        <v>4600</v>
      </c>
      <c r="D161" s="158">
        <f aca="true" t="shared" si="36" ref="D161:K161">D162</f>
        <v>4600</v>
      </c>
      <c r="E161" s="158">
        <f t="shared" si="36"/>
        <v>0</v>
      </c>
      <c r="F161" s="158">
        <f t="shared" si="36"/>
        <v>0</v>
      </c>
      <c r="G161" s="158">
        <f t="shared" si="36"/>
        <v>0</v>
      </c>
      <c r="H161" s="158">
        <f t="shared" si="36"/>
        <v>0</v>
      </c>
      <c r="I161" s="158">
        <f t="shared" si="36"/>
        <v>0</v>
      </c>
      <c r="J161" s="158">
        <f t="shared" si="36"/>
        <v>0</v>
      </c>
      <c r="K161" s="158">
        <f t="shared" si="36"/>
        <v>0</v>
      </c>
      <c r="L161" s="158">
        <v>0</v>
      </c>
      <c r="M161" s="158">
        <v>0</v>
      </c>
      <c r="N161" s="158">
        <v>42417</v>
      </c>
      <c r="O161" s="158">
        <f>O162</f>
        <v>0</v>
      </c>
      <c r="P161" s="158">
        <f>P162</f>
        <v>0</v>
      </c>
      <c r="Q161" s="158">
        <v>4600</v>
      </c>
      <c r="R161" s="158">
        <v>4600</v>
      </c>
    </row>
    <row r="162" spans="1:18" s="28" customFormat="1" ht="24.75" customHeight="1" hidden="1">
      <c r="A162" s="167">
        <v>3222</v>
      </c>
      <c r="B162" s="168" t="s">
        <v>87</v>
      </c>
      <c r="C162" s="161">
        <f>SUM(D162:L162)</f>
        <v>4600</v>
      </c>
      <c r="D162" s="236">
        <v>4600</v>
      </c>
      <c r="E162" s="236">
        <v>0</v>
      </c>
      <c r="F162" s="236">
        <v>0</v>
      </c>
      <c r="G162" s="236">
        <v>0</v>
      </c>
      <c r="H162" s="236">
        <v>0</v>
      </c>
      <c r="I162" s="236">
        <v>0</v>
      </c>
      <c r="J162" s="236">
        <v>0</v>
      </c>
      <c r="K162" s="236">
        <v>0</v>
      </c>
      <c r="L162" s="236">
        <v>0</v>
      </c>
      <c r="M162" s="236">
        <v>0</v>
      </c>
      <c r="N162" s="237"/>
      <c r="O162" s="236">
        <v>0</v>
      </c>
      <c r="P162" s="161">
        <v>0</v>
      </c>
      <c r="Q162" s="161">
        <v>0</v>
      </c>
      <c r="R162" s="161"/>
    </row>
    <row r="163" spans="1:18" s="28" customFormat="1" ht="24.75" customHeight="1">
      <c r="A163" s="160"/>
      <c r="B163" s="170" t="s">
        <v>88</v>
      </c>
      <c r="C163" s="158">
        <f>C161+C159</f>
        <v>4600</v>
      </c>
      <c r="D163" s="237">
        <f>D161+D159</f>
        <v>4600</v>
      </c>
      <c r="E163" s="237">
        <f aca="true" t="shared" si="37" ref="E163:L163">E161</f>
        <v>0</v>
      </c>
      <c r="F163" s="237">
        <f t="shared" si="37"/>
        <v>0</v>
      </c>
      <c r="G163" s="237">
        <f t="shared" si="37"/>
        <v>0</v>
      </c>
      <c r="H163" s="237">
        <f t="shared" si="37"/>
        <v>0</v>
      </c>
      <c r="I163" s="237">
        <f>I161</f>
        <v>0</v>
      </c>
      <c r="J163" s="237">
        <f t="shared" si="37"/>
        <v>0</v>
      </c>
      <c r="K163" s="237">
        <f t="shared" si="37"/>
        <v>0</v>
      </c>
      <c r="L163" s="237">
        <f t="shared" si="37"/>
        <v>0</v>
      </c>
      <c r="M163" s="237">
        <f>M161</f>
        <v>0</v>
      </c>
      <c r="N163" s="237">
        <f>N161</f>
        <v>42417</v>
      </c>
      <c r="O163" s="237">
        <f>O161</f>
        <v>0</v>
      </c>
      <c r="P163" s="158">
        <f>P161</f>
        <v>0</v>
      </c>
      <c r="Q163" s="158">
        <f>Q161</f>
        <v>4600</v>
      </c>
      <c r="R163" s="158">
        <v>4600</v>
      </c>
    </row>
    <row r="164" spans="1:20" s="28" customFormat="1" ht="24.75" customHeight="1">
      <c r="A164" s="35"/>
      <c r="B164" s="36"/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23"/>
      <c r="T164" s="23"/>
    </row>
    <row r="165" spans="1:20" s="28" customFormat="1" ht="24.75" customHeight="1">
      <c r="A165" s="35"/>
      <c r="B165" s="133" t="s">
        <v>99</v>
      </c>
      <c r="C165" s="134"/>
      <c r="D165" s="39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23"/>
      <c r="T165" s="23"/>
    </row>
    <row r="166" spans="1:20" s="28" customFormat="1" ht="24.75" customHeight="1">
      <c r="A166" s="40"/>
      <c r="B166" s="135" t="s">
        <v>100</v>
      </c>
      <c r="C166" s="136">
        <v>1000</v>
      </c>
      <c r="D166" s="41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3"/>
      <c r="T166" s="43"/>
    </row>
    <row r="167" spans="1:20" s="23" customFormat="1" ht="16.5" customHeight="1">
      <c r="A167" s="33"/>
      <c r="B167" s="137" t="s">
        <v>101</v>
      </c>
      <c r="C167" s="138">
        <v>3600</v>
      </c>
      <c r="D167" s="39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5"/>
      <c r="T167" s="45"/>
    </row>
    <row r="168" spans="1:18" s="23" customFormat="1" ht="16.5" customHeight="1">
      <c r="A168" s="35"/>
      <c r="B168" s="139" t="s">
        <v>102</v>
      </c>
      <c r="C168" s="136">
        <f>SUM(C166:C167)</f>
        <v>4600</v>
      </c>
      <c r="D168" s="39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1:20" s="43" customFormat="1" ht="16.5" customHeight="1">
      <c r="A169" s="35"/>
      <c r="B169" s="46"/>
      <c r="C169" s="34"/>
      <c r="D169" s="39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23"/>
      <c r="T169" s="23"/>
    </row>
    <row r="170" spans="1:20" s="45" customFormat="1" ht="16.5" customHeight="1">
      <c r="A170" s="35"/>
      <c r="B170" s="46"/>
      <c r="C170" s="34"/>
      <c r="D170" s="39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23"/>
      <c r="T170" s="23"/>
    </row>
    <row r="171" spans="1:16" s="23" customFormat="1" ht="16.5" customHeight="1" thickBot="1">
      <c r="A171" s="140" t="s">
        <v>196</v>
      </c>
      <c r="B171" s="141"/>
      <c r="C171" s="142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 t="s">
        <v>199</v>
      </c>
    </row>
    <row r="172" spans="1:16" s="23" customFormat="1" ht="105.75" customHeight="1" thickBot="1">
      <c r="A172" s="131" t="s">
        <v>29</v>
      </c>
      <c r="B172" s="132" t="s">
        <v>3</v>
      </c>
      <c r="C172" s="177" t="s">
        <v>173</v>
      </c>
      <c r="D172" s="129" t="s">
        <v>23</v>
      </c>
      <c r="E172" s="129" t="s">
        <v>180</v>
      </c>
      <c r="F172" s="130"/>
      <c r="G172" s="129"/>
      <c r="H172" s="129"/>
      <c r="I172" s="129"/>
      <c r="J172" s="129"/>
      <c r="K172" s="129"/>
      <c r="L172" s="129"/>
      <c r="M172" s="129"/>
      <c r="N172" s="129"/>
      <c r="O172" s="129" t="s">
        <v>174</v>
      </c>
      <c r="P172" s="129" t="s">
        <v>175</v>
      </c>
    </row>
    <row r="173" spans="1:18" s="23" customFormat="1" ht="16.5" customHeight="1">
      <c r="A173" s="86">
        <v>31</v>
      </c>
      <c r="B173" s="87" t="s">
        <v>46</v>
      </c>
      <c r="C173" s="88">
        <f>C174+C178+C176</f>
        <v>13700</v>
      </c>
      <c r="D173" s="89">
        <f>D174+D176+D178</f>
        <v>0</v>
      </c>
      <c r="E173" s="89">
        <f aca="true" t="shared" si="38" ref="E173:J173">E174+E176+E178</f>
        <v>13700</v>
      </c>
      <c r="F173" s="89">
        <f>F174+F176+F178</f>
        <v>0</v>
      </c>
      <c r="G173" s="89">
        <f t="shared" si="38"/>
        <v>0</v>
      </c>
      <c r="H173" s="89">
        <f t="shared" si="38"/>
        <v>0</v>
      </c>
      <c r="I173" s="89">
        <f t="shared" si="38"/>
        <v>0</v>
      </c>
      <c r="J173" s="89">
        <f t="shared" si="38"/>
        <v>0</v>
      </c>
      <c r="K173" s="89" t="e">
        <f>K174+K178</f>
        <v>#REF!</v>
      </c>
      <c r="L173" s="89" t="e">
        <f>L174+L178</f>
        <v>#REF!</v>
      </c>
      <c r="M173" s="89" t="e">
        <f>M174+M178</f>
        <v>#REF!</v>
      </c>
      <c r="N173" s="89" t="e">
        <f>N174+N178</f>
        <v>#REF!</v>
      </c>
      <c r="O173" s="226">
        <f>O174+O176+O178</f>
        <v>17060</v>
      </c>
      <c r="P173" s="226">
        <f>P174+P176+P178</f>
        <v>17060</v>
      </c>
      <c r="Q173" s="20"/>
      <c r="R173" s="20"/>
    </row>
    <row r="174" spans="1:20" s="23" customFormat="1" ht="16.5" customHeight="1" hidden="1">
      <c r="A174" s="86">
        <v>311</v>
      </c>
      <c r="B174" s="87" t="s">
        <v>36</v>
      </c>
      <c r="C174" s="89">
        <f>D174+E174+F174+G174+H174+I174+J174</f>
        <v>10800</v>
      </c>
      <c r="D174" s="89">
        <f>D175</f>
        <v>0</v>
      </c>
      <c r="E174" s="89">
        <f aca="true" t="shared" si="39" ref="E174:P174">E175</f>
        <v>10800</v>
      </c>
      <c r="F174" s="89">
        <f t="shared" si="39"/>
        <v>0</v>
      </c>
      <c r="G174" s="89">
        <f>G175</f>
        <v>0</v>
      </c>
      <c r="H174" s="89">
        <f t="shared" si="39"/>
        <v>0</v>
      </c>
      <c r="I174" s="89">
        <f t="shared" si="39"/>
        <v>0</v>
      </c>
      <c r="J174" s="89">
        <f>J175</f>
        <v>0</v>
      </c>
      <c r="K174" s="89">
        <f t="shared" si="39"/>
        <v>0</v>
      </c>
      <c r="L174" s="89">
        <f t="shared" si="39"/>
        <v>0</v>
      </c>
      <c r="M174" s="89">
        <f t="shared" si="39"/>
        <v>0</v>
      </c>
      <c r="N174" s="89">
        <f t="shared" si="39"/>
        <v>0</v>
      </c>
      <c r="O174" s="226">
        <f t="shared" si="39"/>
        <v>13300</v>
      </c>
      <c r="P174" s="226">
        <f t="shared" si="39"/>
        <v>13300</v>
      </c>
      <c r="S174" s="20"/>
      <c r="T174" s="20"/>
    </row>
    <row r="175" spans="1:16" s="23" customFormat="1" ht="0.75" customHeight="1" hidden="1">
      <c r="A175" s="91">
        <v>3111</v>
      </c>
      <c r="B175" s="92" t="s">
        <v>5</v>
      </c>
      <c r="C175" s="93">
        <f>SUM(D175:N175)</f>
        <v>10800</v>
      </c>
      <c r="D175" s="93">
        <v>0</v>
      </c>
      <c r="E175" s="93">
        <v>10800</v>
      </c>
      <c r="F175" s="93"/>
      <c r="G175" s="93"/>
      <c r="H175" s="93"/>
      <c r="I175" s="93"/>
      <c r="J175" s="93"/>
      <c r="K175" s="93"/>
      <c r="L175" s="93"/>
      <c r="M175" s="93"/>
      <c r="N175" s="93"/>
      <c r="O175" s="227">
        <v>13300</v>
      </c>
      <c r="P175" s="227">
        <v>13300</v>
      </c>
    </row>
    <row r="176" spans="1:16" s="23" customFormat="1" ht="15" customHeight="1" hidden="1">
      <c r="A176" s="86">
        <v>312</v>
      </c>
      <c r="B176" s="87" t="s">
        <v>6</v>
      </c>
      <c r="C176" s="89">
        <f>D176+E176+F176+G176+H176+I176+J176</f>
        <v>660</v>
      </c>
      <c r="D176" s="95">
        <f aca="true" t="shared" si="40" ref="D176:J176">SUM(D177)</f>
        <v>0</v>
      </c>
      <c r="E176" s="95">
        <f t="shared" si="40"/>
        <v>660</v>
      </c>
      <c r="F176" s="95">
        <f t="shared" si="40"/>
        <v>0</v>
      </c>
      <c r="G176" s="95">
        <f t="shared" si="40"/>
        <v>0</v>
      </c>
      <c r="H176" s="95">
        <f t="shared" si="40"/>
        <v>0</v>
      </c>
      <c r="I176" s="95">
        <f t="shared" si="40"/>
        <v>0</v>
      </c>
      <c r="J176" s="95">
        <f t="shared" si="40"/>
        <v>0</v>
      </c>
      <c r="K176" s="93"/>
      <c r="L176" s="93"/>
      <c r="M176" s="93"/>
      <c r="N176" s="93"/>
      <c r="O176" s="223">
        <f>SUM(O177)</f>
        <v>1360</v>
      </c>
      <c r="P176" s="223">
        <f>SUM(P177)</f>
        <v>1360</v>
      </c>
    </row>
    <row r="177" spans="1:20" s="20" customFormat="1" ht="1.5" customHeight="1" hidden="1">
      <c r="A177" s="91">
        <v>3121</v>
      </c>
      <c r="B177" s="92" t="s">
        <v>6</v>
      </c>
      <c r="C177" s="93">
        <f>SUM(D177:N177)</f>
        <v>660</v>
      </c>
      <c r="D177" s="93">
        <v>0</v>
      </c>
      <c r="E177" s="93">
        <v>660</v>
      </c>
      <c r="F177" s="93"/>
      <c r="G177" s="93"/>
      <c r="H177" s="93"/>
      <c r="I177" s="93"/>
      <c r="J177" s="93"/>
      <c r="K177" s="93"/>
      <c r="L177" s="93"/>
      <c r="M177" s="93"/>
      <c r="N177" s="93"/>
      <c r="O177" s="227">
        <v>1360</v>
      </c>
      <c r="P177" s="227">
        <v>1360</v>
      </c>
      <c r="Q177" s="23"/>
      <c r="R177" s="23"/>
      <c r="S177" s="23"/>
      <c r="T177" s="23"/>
    </row>
    <row r="178" spans="1:16" s="23" customFormat="1" ht="15.75" customHeight="1" hidden="1">
      <c r="A178" s="96">
        <v>313</v>
      </c>
      <c r="B178" s="97" t="s">
        <v>37</v>
      </c>
      <c r="C178" s="89">
        <f>D178+E178+F178+G178+H178+I178+J178</f>
        <v>2240</v>
      </c>
      <c r="D178" s="98">
        <f aca="true" t="shared" si="41" ref="D178:J178">D179</f>
        <v>0</v>
      </c>
      <c r="E178" s="98">
        <f t="shared" si="41"/>
        <v>2240</v>
      </c>
      <c r="F178" s="98">
        <f>F179</f>
        <v>0</v>
      </c>
      <c r="G178" s="98">
        <f t="shared" si="41"/>
        <v>0</v>
      </c>
      <c r="H178" s="98">
        <f t="shared" si="41"/>
        <v>0</v>
      </c>
      <c r="I178" s="98">
        <f t="shared" si="41"/>
        <v>0</v>
      </c>
      <c r="J178" s="98">
        <f t="shared" si="41"/>
        <v>0</v>
      </c>
      <c r="K178" s="98" t="e">
        <f>K179+#REF!</f>
        <v>#REF!</v>
      </c>
      <c r="L178" s="98" t="e">
        <f>L179+#REF!</f>
        <v>#REF!</v>
      </c>
      <c r="M178" s="98" t="e">
        <f>M179+#REF!</f>
        <v>#REF!</v>
      </c>
      <c r="N178" s="98" t="e">
        <f>N179+#REF!</f>
        <v>#REF!</v>
      </c>
      <c r="O178" s="228">
        <f>O179</f>
        <v>2400</v>
      </c>
      <c r="P178" s="228">
        <f>P179</f>
        <v>2400</v>
      </c>
    </row>
    <row r="179" spans="1:16" s="23" customFormat="1" ht="16.5" customHeight="1" hidden="1">
      <c r="A179" s="91">
        <v>3132</v>
      </c>
      <c r="B179" s="92" t="s">
        <v>12</v>
      </c>
      <c r="C179" s="93">
        <f>SUM(D179:N179)</f>
        <v>2240</v>
      </c>
      <c r="D179" s="93">
        <v>0</v>
      </c>
      <c r="E179" s="93">
        <v>2240</v>
      </c>
      <c r="F179" s="93"/>
      <c r="G179" s="93"/>
      <c r="H179" s="93"/>
      <c r="I179" s="93"/>
      <c r="J179" s="93"/>
      <c r="K179" s="93"/>
      <c r="L179" s="93"/>
      <c r="M179" s="93"/>
      <c r="N179" s="93"/>
      <c r="O179" s="227">
        <v>2400</v>
      </c>
      <c r="P179" s="227">
        <v>2400</v>
      </c>
    </row>
    <row r="180" spans="1:18" s="23" customFormat="1" ht="15.75" customHeight="1">
      <c r="A180" s="86">
        <v>32</v>
      </c>
      <c r="B180" s="102" t="s">
        <v>38</v>
      </c>
      <c r="C180" s="89">
        <f aca="true" t="shared" si="42" ref="C180:J180">C181</f>
        <v>1300</v>
      </c>
      <c r="D180" s="88">
        <f t="shared" si="42"/>
        <v>0</v>
      </c>
      <c r="E180" s="88">
        <f t="shared" si="42"/>
        <v>1300</v>
      </c>
      <c r="F180" s="88">
        <f>F182+F183+F184</f>
        <v>0</v>
      </c>
      <c r="G180" s="88">
        <f t="shared" si="42"/>
        <v>0</v>
      </c>
      <c r="H180" s="88">
        <f t="shared" si="42"/>
        <v>0</v>
      </c>
      <c r="I180" s="88">
        <f t="shared" si="42"/>
        <v>0</v>
      </c>
      <c r="J180" s="88">
        <f t="shared" si="42"/>
        <v>0</v>
      </c>
      <c r="K180" s="88" t="e">
        <f>K181+#REF!+#REF!+#REF!+#REF!</f>
        <v>#REF!</v>
      </c>
      <c r="L180" s="88" t="e">
        <f>L181+#REF!+#REF!+#REF!+#REF!</f>
        <v>#REF!</v>
      </c>
      <c r="M180" s="88" t="e">
        <f>M181+#REF!+#REF!+#REF!+#REF!</f>
        <v>#REF!</v>
      </c>
      <c r="N180" s="88" t="e">
        <f>N181+#REF!+#REF!+#REF!+#REF!</f>
        <v>#REF!</v>
      </c>
      <c r="O180" s="230">
        <f>O181</f>
        <v>1660</v>
      </c>
      <c r="P180" s="230">
        <f>P181</f>
        <v>1660</v>
      </c>
      <c r="Q180" s="20"/>
      <c r="R180" s="20"/>
    </row>
    <row r="181" spans="1:20" s="23" customFormat="1" ht="14.25" customHeight="1" hidden="1">
      <c r="A181" s="86">
        <v>321</v>
      </c>
      <c r="B181" s="102" t="s">
        <v>39</v>
      </c>
      <c r="C181" s="89">
        <f>D181+E181+F181+G181+H181+I181+J181</f>
        <v>1300</v>
      </c>
      <c r="D181" s="89">
        <f aca="true" t="shared" si="43" ref="D181:N181">D182+D183+D184+D185</f>
        <v>0</v>
      </c>
      <c r="E181" s="89">
        <f t="shared" si="43"/>
        <v>1300</v>
      </c>
      <c r="F181" s="101"/>
      <c r="G181" s="89">
        <f t="shared" si="43"/>
        <v>0</v>
      </c>
      <c r="H181" s="89">
        <f t="shared" si="43"/>
        <v>0</v>
      </c>
      <c r="I181" s="89">
        <f t="shared" si="43"/>
        <v>0</v>
      </c>
      <c r="J181" s="89">
        <f t="shared" si="43"/>
        <v>0</v>
      </c>
      <c r="K181" s="89">
        <f t="shared" si="43"/>
        <v>0</v>
      </c>
      <c r="L181" s="89">
        <f t="shared" si="43"/>
        <v>0</v>
      </c>
      <c r="M181" s="89">
        <f t="shared" si="43"/>
        <v>0</v>
      </c>
      <c r="N181" s="89">
        <f t="shared" si="43"/>
        <v>0</v>
      </c>
      <c r="O181" s="226">
        <f>O182+O183+O184+O185</f>
        <v>1660</v>
      </c>
      <c r="P181" s="226">
        <f>P182+P183+P184+P185</f>
        <v>1660</v>
      </c>
      <c r="Q181" s="47"/>
      <c r="R181" s="47"/>
      <c r="S181" s="20"/>
      <c r="T181" s="20"/>
    </row>
    <row r="182" spans="1:20" s="23" customFormat="1" ht="16.5" customHeight="1" hidden="1">
      <c r="A182" s="91">
        <v>3212</v>
      </c>
      <c r="B182" s="92" t="s">
        <v>63</v>
      </c>
      <c r="C182" s="93">
        <f>SUM(D182:N182)</f>
        <v>1000</v>
      </c>
      <c r="D182" s="93">
        <v>0</v>
      </c>
      <c r="E182" s="93">
        <v>1000</v>
      </c>
      <c r="F182" s="93"/>
      <c r="G182" s="93"/>
      <c r="H182" s="89"/>
      <c r="I182" s="89"/>
      <c r="J182" s="89"/>
      <c r="K182" s="89"/>
      <c r="L182" s="89"/>
      <c r="M182" s="89"/>
      <c r="N182" s="89"/>
      <c r="O182" s="227">
        <v>1330</v>
      </c>
      <c r="P182" s="227">
        <v>1330</v>
      </c>
      <c r="Q182" s="20"/>
      <c r="R182" s="20"/>
      <c r="S182" s="47"/>
      <c r="T182" s="47"/>
    </row>
    <row r="183" spans="1:20" s="23" customFormat="1" ht="16.5" customHeight="1" hidden="1">
      <c r="A183" s="91">
        <v>3211</v>
      </c>
      <c r="B183" s="103" t="s">
        <v>7</v>
      </c>
      <c r="C183" s="93">
        <f>SUM(D183:N183)</f>
        <v>100</v>
      </c>
      <c r="D183" s="93">
        <v>0</v>
      </c>
      <c r="E183" s="101">
        <v>100</v>
      </c>
      <c r="F183" s="93"/>
      <c r="G183" s="101"/>
      <c r="H183" s="101"/>
      <c r="I183" s="101"/>
      <c r="J183" s="101"/>
      <c r="K183" s="93"/>
      <c r="L183" s="93"/>
      <c r="M183" s="93"/>
      <c r="N183" s="93"/>
      <c r="O183" s="229">
        <v>130</v>
      </c>
      <c r="P183" s="229">
        <v>130</v>
      </c>
      <c r="S183" s="20"/>
      <c r="T183" s="20"/>
    </row>
    <row r="184" spans="1:20" s="20" customFormat="1" ht="16.5" customHeight="1" hidden="1">
      <c r="A184" s="99">
        <v>3213</v>
      </c>
      <c r="B184" s="100" t="s">
        <v>48</v>
      </c>
      <c r="C184" s="93">
        <f>SUM(D184:N184)</f>
        <v>200</v>
      </c>
      <c r="D184" s="93"/>
      <c r="E184" s="101">
        <v>200</v>
      </c>
      <c r="F184" s="101">
        <v>0</v>
      </c>
      <c r="G184" s="101"/>
      <c r="H184" s="101"/>
      <c r="I184" s="101"/>
      <c r="J184" s="101"/>
      <c r="K184" s="93"/>
      <c r="L184" s="93"/>
      <c r="M184" s="93"/>
      <c r="N184" s="93"/>
      <c r="O184" s="229">
        <v>200</v>
      </c>
      <c r="P184" s="229">
        <v>200</v>
      </c>
      <c r="Q184" s="23"/>
      <c r="R184" s="23"/>
      <c r="S184" s="23"/>
      <c r="T184" s="23"/>
    </row>
    <row r="185" spans="1:20" s="47" customFormat="1" ht="16.5" customHeight="1" hidden="1">
      <c r="A185" s="99">
        <v>3214</v>
      </c>
      <c r="B185" s="100" t="s">
        <v>96</v>
      </c>
      <c r="C185" s="93">
        <f>SUM(D185:P185)</f>
        <v>0</v>
      </c>
      <c r="D185" s="93"/>
      <c r="E185" s="101">
        <v>0</v>
      </c>
      <c r="F185" s="101">
        <v>0</v>
      </c>
      <c r="G185" s="101"/>
      <c r="H185" s="101"/>
      <c r="I185" s="101"/>
      <c r="J185" s="101"/>
      <c r="K185" s="93"/>
      <c r="L185" s="93"/>
      <c r="M185" s="93"/>
      <c r="N185" s="93"/>
      <c r="O185" s="229">
        <v>0</v>
      </c>
      <c r="P185" s="229">
        <v>0</v>
      </c>
      <c r="Q185" s="23"/>
      <c r="R185" s="23"/>
      <c r="S185" s="23"/>
      <c r="T185" s="23"/>
    </row>
    <row r="186" spans="1:20" s="20" customFormat="1" ht="16.5" customHeight="1" thickBot="1">
      <c r="A186" s="83"/>
      <c r="B186" s="84" t="s">
        <v>31</v>
      </c>
      <c r="C186" s="85">
        <f>+C180+C173</f>
        <v>15000</v>
      </c>
      <c r="D186" s="85">
        <f>D174+D176+D178+D180</f>
        <v>0</v>
      </c>
      <c r="E186" s="85">
        <f aca="true" t="shared" si="44" ref="E186:J186">E180+E173</f>
        <v>15000</v>
      </c>
      <c r="F186" s="89">
        <f>F173+F180</f>
        <v>0</v>
      </c>
      <c r="G186" s="85">
        <f t="shared" si="44"/>
        <v>0</v>
      </c>
      <c r="H186" s="85">
        <f t="shared" si="44"/>
        <v>0</v>
      </c>
      <c r="I186" s="85">
        <f t="shared" si="44"/>
        <v>0</v>
      </c>
      <c r="J186" s="85">
        <f t="shared" si="44"/>
        <v>0</v>
      </c>
      <c r="K186" s="85" t="e">
        <f>#REF!+K180+K173</f>
        <v>#REF!</v>
      </c>
      <c r="L186" s="85" t="e">
        <f>#REF!+L180+L173</f>
        <v>#REF!</v>
      </c>
      <c r="M186" s="85" t="e">
        <f>#REF!+M180+M173</f>
        <v>#REF!</v>
      </c>
      <c r="N186" s="85" t="e">
        <f>#REF!+N180+N173</f>
        <v>#REF!</v>
      </c>
      <c r="O186" s="232">
        <f>O180+O173</f>
        <v>18720</v>
      </c>
      <c r="P186" s="226">
        <f>P180+P173</f>
        <v>18720</v>
      </c>
      <c r="Q186" s="213"/>
      <c r="R186" s="213"/>
      <c r="S186" s="23"/>
      <c r="T186" s="23"/>
    </row>
    <row r="187" spans="1:20" s="20" customFormat="1" ht="16.5" customHeight="1">
      <c r="A187" s="211"/>
      <c r="B187" s="212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307"/>
      <c r="P187" s="307"/>
      <c r="Q187" s="213"/>
      <c r="R187" s="213"/>
      <c r="S187" s="23"/>
      <c r="T187" s="23"/>
    </row>
    <row r="188" spans="1:16" s="23" customFormat="1" ht="16.5" customHeight="1" thickBot="1">
      <c r="A188" s="334" t="s">
        <v>204</v>
      </c>
      <c r="B188" s="334"/>
      <c r="C188" s="334"/>
      <c r="D188" s="334"/>
      <c r="E188" s="334"/>
      <c r="F188" s="334"/>
      <c r="G188" s="334"/>
      <c r="H188" s="334"/>
      <c r="I188" s="334"/>
      <c r="J188" s="334"/>
      <c r="K188" s="213"/>
      <c r="L188" s="213"/>
      <c r="M188" s="213"/>
      <c r="N188" s="213"/>
      <c r="O188" s="308"/>
      <c r="P188" s="308"/>
    </row>
    <row r="189" spans="1:16" s="23" customFormat="1" ht="31.5" customHeight="1" thickBot="1">
      <c r="A189" s="131" t="s">
        <v>29</v>
      </c>
      <c r="B189" s="132" t="s">
        <v>3</v>
      </c>
      <c r="C189" s="177" t="s">
        <v>173</v>
      </c>
      <c r="D189" s="129"/>
      <c r="E189" s="129" t="s">
        <v>205</v>
      </c>
      <c r="F189" s="130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</row>
    <row r="190" spans="1:16" s="23" customFormat="1" ht="16.5" customHeight="1">
      <c r="A190" s="86">
        <v>31</v>
      </c>
      <c r="B190" s="87" t="s">
        <v>46</v>
      </c>
      <c r="C190" s="88">
        <f>C191+C195+C193</f>
        <v>5280</v>
      </c>
      <c r="D190" s="89">
        <f aca="true" t="shared" si="45" ref="D190:J190">D191+D193+D195</f>
        <v>0</v>
      </c>
      <c r="E190" s="89">
        <f t="shared" si="45"/>
        <v>5280</v>
      </c>
      <c r="F190" s="89">
        <f t="shared" si="45"/>
        <v>0</v>
      </c>
      <c r="G190" s="89">
        <f t="shared" si="45"/>
        <v>0</v>
      </c>
      <c r="H190" s="89">
        <f t="shared" si="45"/>
        <v>0</v>
      </c>
      <c r="I190" s="89">
        <f t="shared" si="45"/>
        <v>0</v>
      </c>
      <c r="J190" s="89">
        <f t="shared" si="45"/>
        <v>0</v>
      </c>
      <c r="K190" s="89">
        <f>K191+K195</f>
        <v>0</v>
      </c>
      <c r="L190" s="89">
        <f>L191+L195</f>
        <v>0</v>
      </c>
      <c r="M190" s="89">
        <f>M191+M195</f>
        <v>0</v>
      </c>
      <c r="N190" s="89">
        <f>N191+N195</f>
        <v>0</v>
      </c>
      <c r="O190" s="89">
        <f>O191+O193+O195</f>
        <v>0</v>
      </c>
      <c r="P190" s="89">
        <f>P191+P193+P195</f>
        <v>0</v>
      </c>
    </row>
    <row r="191" spans="1:16" s="23" customFormat="1" ht="0.75" customHeight="1">
      <c r="A191" s="86">
        <v>311</v>
      </c>
      <c r="B191" s="87" t="s">
        <v>36</v>
      </c>
      <c r="C191" s="89">
        <f>D191+E191+F191+G191+H191+I191+J191+O191+P191</f>
        <v>3500</v>
      </c>
      <c r="D191" s="89">
        <f aca="true" t="shared" si="46" ref="D191:N191">D192</f>
        <v>0</v>
      </c>
      <c r="E191" s="89">
        <f t="shared" si="46"/>
        <v>3500</v>
      </c>
      <c r="F191" s="89">
        <f>F192</f>
        <v>0</v>
      </c>
      <c r="G191" s="89">
        <f>G192</f>
        <v>0</v>
      </c>
      <c r="H191" s="89">
        <f t="shared" si="46"/>
        <v>0</v>
      </c>
      <c r="I191" s="89">
        <f t="shared" si="46"/>
        <v>0</v>
      </c>
      <c r="J191" s="89">
        <f>J192</f>
        <v>0</v>
      </c>
      <c r="K191" s="89">
        <f t="shared" si="46"/>
        <v>0</v>
      </c>
      <c r="L191" s="89">
        <f t="shared" si="46"/>
        <v>0</v>
      </c>
      <c r="M191" s="89">
        <f t="shared" si="46"/>
        <v>0</v>
      </c>
      <c r="N191" s="89">
        <f t="shared" si="46"/>
        <v>0</v>
      </c>
      <c r="O191" s="89">
        <f>O192</f>
        <v>0</v>
      </c>
      <c r="P191" s="89">
        <f>P192</f>
        <v>0</v>
      </c>
    </row>
    <row r="192" spans="1:16" s="23" customFormat="1" ht="18" customHeight="1" hidden="1">
      <c r="A192" s="91">
        <v>3111</v>
      </c>
      <c r="B192" s="92" t="s">
        <v>5</v>
      </c>
      <c r="C192" s="93">
        <f>SUM(D192:P192)</f>
        <v>3500</v>
      </c>
      <c r="D192" s="93">
        <v>0</v>
      </c>
      <c r="E192" s="93">
        <v>3500</v>
      </c>
      <c r="F192" s="93"/>
      <c r="G192" s="93"/>
      <c r="H192" s="93"/>
      <c r="I192" s="93"/>
      <c r="J192" s="93"/>
      <c r="K192" s="93"/>
      <c r="L192" s="93"/>
      <c r="M192" s="93"/>
      <c r="N192" s="93"/>
      <c r="O192" s="93">
        <v>0</v>
      </c>
      <c r="P192" s="93">
        <v>0</v>
      </c>
    </row>
    <row r="193" spans="1:16" s="23" customFormat="1" ht="24.75" customHeight="1" hidden="1">
      <c r="A193" s="86">
        <v>312</v>
      </c>
      <c r="B193" s="87" t="s">
        <v>6</v>
      </c>
      <c r="C193" s="89">
        <f>D193+E193+F193+G193+H193+I193+J193+O193+P193</f>
        <v>820</v>
      </c>
      <c r="D193" s="95">
        <f aca="true" t="shared" si="47" ref="D193:J193">SUM(D194)</f>
        <v>0</v>
      </c>
      <c r="E193" s="95">
        <f t="shared" si="47"/>
        <v>820</v>
      </c>
      <c r="F193" s="95">
        <f t="shared" si="47"/>
        <v>0</v>
      </c>
      <c r="G193" s="95">
        <f t="shared" si="47"/>
        <v>0</v>
      </c>
      <c r="H193" s="95">
        <f t="shared" si="47"/>
        <v>0</v>
      </c>
      <c r="I193" s="95">
        <f t="shared" si="47"/>
        <v>0</v>
      </c>
      <c r="J193" s="95">
        <f t="shared" si="47"/>
        <v>0</v>
      </c>
      <c r="K193" s="93"/>
      <c r="L193" s="93"/>
      <c r="M193" s="93"/>
      <c r="N193" s="93"/>
      <c r="O193" s="95">
        <f>SUM(O194)</f>
        <v>0</v>
      </c>
      <c r="P193" s="95">
        <f>SUM(P194)</f>
        <v>0</v>
      </c>
    </row>
    <row r="194" spans="1:16" s="23" customFormat="1" ht="0.75" customHeight="1" hidden="1">
      <c r="A194" s="91">
        <v>3121</v>
      </c>
      <c r="B194" s="92" t="s">
        <v>6</v>
      </c>
      <c r="C194" s="93">
        <f>SUM(D194:P194)</f>
        <v>820</v>
      </c>
      <c r="D194" s="93">
        <v>0</v>
      </c>
      <c r="E194" s="93">
        <v>820</v>
      </c>
      <c r="F194" s="93"/>
      <c r="G194" s="93"/>
      <c r="H194" s="93"/>
      <c r="I194" s="93"/>
      <c r="J194" s="93"/>
      <c r="K194" s="93"/>
      <c r="L194" s="93"/>
      <c r="M194" s="93"/>
      <c r="N194" s="93"/>
      <c r="O194" s="93">
        <v>0</v>
      </c>
      <c r="P194" s="93">
        <v>0</v>
      </c>
    </row>
    <row r="195" spans="1:16" s="23" customFormat="1" ht="15.75" customHeight="1" hidden="1">
      <c r="A195" s="96">
        <v>313</v>
      </c>
      <c r="B195" s="97" t="s">
        <v>37</v>
      </c>
      <c r="C195" s="89">
        <f>D195+E195+F195+G195+H195+I195+J195+O195+P195</f>
        <v>960</v>
      </c>
      <c r="D195" s="98">
        <f>D196+D197</f>
        <v>0</v>
      </c>
      <c r="E195" s="98">
        <f>E196</f>
        <v>960</v>
      </c>
      <c r="F195" s="98">
        <f aca="true" t="shared" si="48" ref="F195:P195">F196+F197</f>
        <v>0</v>
      </c>
      <c r="G195" s="98">
        <f t="shared" si="48"/>
        <v>0</v>
      </c>
      <c r="H195" s="98">
        <f t="shared" si="48"/>
        <v>0</v>
      </c>
      <c r="I195" s="98">
        <f t="shared" si="48"/>
        <v>0</v>
      </c>
      <c r="J195" s="98">
        <f t="shared" si="48"/>
        <v>0</v>
      </c>
      <c r="K195" s="98">
        <f t="shared" si="48"/>
        <v>0</v>
      </c>
      <c r="L195" s="98">
        <f t="shared" si="48"/>
        <v>0</v>
      </c>
      <c r="M195" s="98">
        <f t="shared" si="48"/>
        <v>0</v>
      </c>
      <c r="N195" s="98">
        <f t="shared" si="48"/>
        <v>0</v>
      </c>
      <c r="O195" s="98">
        <f t="shared" si="48"/>
        <v>0</v>
      </c>
      <c r="P195" s="98">
        <f t="shared" si="48"/>
        <v>0</v>
      </c>
    </row>
    <row r="196" spans="1:16" s="23" customFormat="1" ht="16.5" customHeight="1" hidden="1">
      <c r="A196" s="91">
        <v>3132</v>
      </c>
      <c r="B196" s="92" t="s">
        <v>12</v>
      </c>
      <c r="C196" s="93">
        <f>SUM(D196:P196)</f>
        <v>960</v>
      </c>
      <c r="D196" s="93">
        <v>0</v>
      </c>
      <c r="E196" s="93">
        <v>960</v>
      </c>
      <c r="F196" s="93"/>
      <c r="G196" s="93"/>
      <c r="H196" s="93"/>
      <c r="I196" s="93"/>
      <c r="J196" s="93"/>
      <c r="K196" s="93"/>
      <c r="L196" s="93"/>
      <c r="M196" s="93"/>
      <c r="N196" s="93"/>
      <c r="O196" s="93">
        <v>0</v>
      </c>
      <c r="P196" s="93">
        <v>0</v>
      </c>
    </row>
    <row r="197" spans="1:16" s="23" customFormat="1" ht="16.5" customHeight="1" hidden="1">
      <c r="A197" s="99">
        <v>3133</v>
      </c>
      <c r="B197" s="100" t="s">
        <v>47</v>
      </c>
      <c r="C197" s="93">
        <f>SUM(D197:P197)</f>
        <v>0</v>
      </c>
      <c r="D197" s="101">
        <v>0</v>
      </c>
      <c r="E197" s="88">
        <v>0</v>
      </c>
      <c r="F197" s="101"/>
      <c r="G197" s="101"/>
      <c r="H197" s="101"/>
      <c r="I197" s="101"/>
      <c r="J197" s="101"/>
      <c r="K197" s="93"/>
      <c r="L197" s="93"/>
      <c r="M197" s="93"/>
      <c r="N197" s="93"/>
      <c r="O197" s="101">
        <v>0</v>
      </c>
      <c r="P197" s="93"/>
    </row>
    <row r="198" spans="1:16" s="23" customFormat="1" ht="15.75" customHeight="1">
      <c r="A198" s="86">
        <v>32</v>
      </c>
      <c r="B198" s="102" t="s">
        <v>38</v>
      </c>
      <c r="C198" s="89">
        <f aca="true" t="shared" si="49" ref="C198:J198">C199</f>
        <v>570</v>
      </c>
      <c r="D198" s="88">
        <f t="shared" si="49"/>
        <v>0</v>
      </c>
      <c r="E198" s="88">
        <f>E200+E201+E202+E203</f>
        <v>570</v>
      </c>
      <c r="F198" s="88">
        <f t="shared" si="49"/>
        <v>0</v>
      </c>
      <c r="G198" s="88">
        <f t="shared" si="49"/>
        <v>0</v>
      </c>
      <c r="H198" s="88">
        <f t="shared" si="49"/>
        <v>0</v>
      </c>
      <c r="I198" s="88">
        <f t="shared" si="49"/>
        <v>0</v>
      </c>
      <c r="J198" s="88">
        <f t="shared" si="49"/>
        <v>0</v>
      </c>
      <c r="K198" s="88" t="e">
        <f>K199+#REF!+#REF!+#REF!+#REF!</f>
        <v>#REF!</v>
      </c>
      <c r="L198" s="88" t="e">
        <f>L199+#REF!+#REF!+#REF!+#REF!</f>
        <v>#REF!</v>
      </c>
      <c r="M198" s="88" t="e">
        <f>M199+#REF!+#REF!+#REF!+#REF!</f>
        <v>#REF!</v>
      </c>
      <c r="N198" s="88" t="e">
        <f>N199+#REF!+#REF!+#REF!+#REF!</f>
        <v>#REF!</v>
      </c>
      <c r="O198" s="88">
        <f>O199</f>
        <v>0</v>
      </c>
      <c r="P198" s="88">
        <f>P199</f>
        <v>0</v>
      </c>
    </row>
    <row r="199" spans="1:16" s="23" customFormat="1" ht="14.25" customHeight="1" hidden="1">
      <c r="A199" s="86">
        <v>321</v>
      </c>
      <c r="B199" s="102" t="s">
        <v>39</v>
      </c>
      <c r="C199" s="89">
        <f>D199+E199+F199+G199+H199+I199+J199+O199+P199</f>
        <v>570</v>
      </c>
      <c r="D199" s="89">
        <f>D200+D201+D202+D203</f>
        <v>0</v>
      </c>
      <c r="E199" s="89">
        <f>E200+E201</f>
        <v>570</v>
      </c>
      <c r="F199" s="89">
        <f aca="true" t="shared" si="50" ref="F199:N199">F200+F201+F202+F203</f>
        <v>0</v>
      </c>
      <c r="G199" s="89">
        <f t="shared" si="50"/>
        <v>0</v>
      </c>
      <c r="H199" s="89">
        <f t="shared" si="50"/>
        <v>0</v>
      </c>
      <c r="I199" s="89">
        <f t="shared" si="50"/>
        <v>0</v>
      </c>
      <c r="J199" s="89">
        <f t="shared" si="50"/>
        <v>0</v>
      </c>
      <c r="K199" s="89">
        <f t="shared" si="50"/>
        <v>0</v>
      </c>
      <c r="L199" s="89">
        <f t="shared" si="50"/>
        <v>0</v>
      </c>
      <c r="M199" s="89">
        <f t="shared" si="50"/>
        <v>0</v>
      </c>
      <c r="N199" s="89">
        <f t="shared" si="50"/>
        <v>0</v>
      </c>
      <c r="O199" s="89">
        <f>O200+O201+O202+O203</f>
        <v>0</v>
      </c>
      <c r="P199" s="89">
        <f>P200+P201+P202+P203</f>
        <v>0</v>
      </c>
    </row>
    <row r="200" spans="1:16" s="23" customFormat="1" ht="16.5" customHeight="1" hidden="1">
      <c r="A200" s="91">
        <v>3212</v>
      </c>
      <c r="B200" s="92" t="s">
        <v>63</v>
      </c>
      <c r="C200" s="93">
        <f>SUM(D200:P200)</f>
        <v>470</v>
      </c>
      <c r="D200" s="93">
        <v>0</v>
      </c>
      <c r="E200" s="93">
        <v>470</v>
      </c>
      <c r="F200" s="93"/>
      <c r="G200" s="93"/>
      <c r="H200" s="89"/>
      <c r="I200" s="89"/>
      <c r="J200" s="89"/>
      <c r="K200" s="89"/>
      <c r="L200" s="89"/>
      <c r="M200" s="89"/>
      <c r="N200" s="89"/>
      <c r="O200" s="93">
        <v>0</v>
      </c>
      <c r="P200" s="93">
        <v>0</v>
      </c>
    </row>
    <row r="201" spans="1:16" s="23" customFormat="1" ht="16.5" customHeight="1" hidden="1">
      <c r="A201" s="91">
        <v>3211</v>
      </c>
      <c r="B201" s="103" t="s">
        <v>7</v>
      </c>
      <c r="C201" s="93">
        <f>SUM(D201:P201)</f>
        <v>100</v>
      </c>
      <c r="D201" s="101">
        <v>0</v>
      </c>
      <c r="E201" s="101">
        <v>100</v>
      </c>
      <c r="F201" s="101"/>
      <c r="G201" s="101"/>
      <c r="H201" s="101"/>
      <c r="I201" s="101"/>
      <c r="J201" s="101"/>
      <c r="K201" s="93"/>
      <c r="L201" s="93"/>
      <c r="M201" s="93"/>
      <c r="N201" s="93"/>
      <c r="O201" s="101">
        <v>0</v>
      </c>
      <c r="P201" s="93">
        <v>0</v>
      </c>
    </row>
    <row r="202" spans="1:16" s="23" customFormat="1" ht="16.5" customHeight="1" hidden="1">
      <c r="A202" s="99">
        <v>3213</v>
      </c>
      <c r="B202" s="100" t="s">
        <v>48</v>
      </c>
      <c r="C202" s="93">
        <f>SUM(D202:P202)</f>
        <v>0</v>
      </c>
      <c r="D202" s="101">
        <v>0</v>
      </c>
      <c r="E202" s="101">
        <v>0</v>
      </c>
      <c r="F202" s="101"/>
      <c r="G202" s="101"/>
      <c r="H202" s="101"/>
      <c r="I202" s="101"/>
      <c r="J202" s="101"/>
      <c r="K202" s="93"/>
      <c r="L202" s="93"/>
      <c r="M202" s="93"/>
      <c r="N202" s="93"/>
      <c r="O202" s="101"/>
      <c r="P202" s="93">
        <v>0</v>
      </c>
    </row>
    <row r="203" spans="1:18" s="23" customFormat="1" ht="16.5" customHeight="1" hidden="1">
      <c r="A203" s="99">
        <v>3214</v>
      </c>
      <c r="B203" s="100" t="s">
        <v>96</v>
      </c>
      <c r="C203" s="93">
        <f>SUM(D203:P203)</f>
        <v>0</v>
      </c>
      <c r="D203" s="101">
        <v>0</v>
      </c>
      <c r="E203" s="89">
        <v>0</v>
      </c>
      <c r="F203" s="101"/>
      <c r="G203" s="101"/>
      <c r="H203" s="101"/>
      <c r="I203" s="101"/>
      <c r="J203" s="101"/>
      <c r="K203" s="93"/>
      <c r="L203" s="93"/>
      <c r="M203" s="93"/>
      <c r="N203" s="93"/>
      <c r="O203" s="101"/>
      <c r="P203" s="93"/>
      <c r="Q203" s="20"/>
      <c r="R203" s="20"/>
    </row>
    <row r="204" spans="1:18" s="23" customFormat="1" ht="16.5" customHeight="1" thickBot="1">
      <c r="A204" s="83"/>
      <c r="B204" s="84" t="s">
        <v>31</v>
      </c>
      <c r="C204" s="85">
        <f>+C198+C190</f>
        <v>5850</v>
      </c>
      <c r="D204" s="85">
        <f>D198+D190</f>
        <v>0</v>
      </c>
      <c r="E204" s="85">
        <f aca="true" t="shared" si="51" ref="E204:J204">E198+E190</f>
        <v>5850</v>
      </c>
      <c r="F204" s="85">
        <f t="shared" si="51"/>
        <v>0</v>
      </c>
      <c r="G204" s="85">
        <f t="shared" si="51"/>
        <v>0</v>
      </c>
      <c r="H204" s="85">
        <f t="shared" si="51"/>
        <v>0</v>
      </c>
      <c r="I204" s="85">
        <f t="shared" si="51"/>
        <v>0</v>
      </c>
      <c r="J204" s="85">
        <f t="shared" si="51"/>
        <v>0</v>
      </c>
      <c r="K204" s="85" t="e">
        <f>#REF!+K198+K190</f>
        <v>#REF!</v>
      </c>
      <c r="L204" s="85" t="e">
        <f>#REF!+L198+L190</f>
        <v>#REF!</v>
      </c>
      <c r="M204" s="85" t="e">
        <f>#REF!+M198+M190</f>
        <v>#REF!</v>
      </c>
      <c r="N204" s="85" t="e">
        <f>#REF!+N198+N190</f>
        <v>#REF!</v>
      </c>
      <c r="O204" s="85">
        <f>O198+O190</f>
        <v>0</v>
      </c>
      <c r="P204" s="89">
        <f>P198+P190</f>
        <v>0</v>
      </c>
      <c r="Q204" s="20"/>
      <c r="R204" s="20"/>
    </row>
    <row r="205" spans="1:18" s="23" customFormat="1" ht="16.5" customHeight="1">
      <c r="A205" s="51"/>
      <c r="B205" s="52"/>
      <c r="C205" s="34"/>
      <c r="D205" s="5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8" s="23" customFormat="1" ht="16.5" customHeight="1">
      <c r="A206" s="48"/>
      <c r="B206" s="49"/>
      <c r="C206" s="53"/>
      <c r="D206" s="5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20" s="23" customFormat="1" ht="16.5" customHeight="1">
      <c r="A207" s="209" t="s">
        <v>153</v>
      </c>
      <c r="B207" s="210"/>
      <c r="C207" s="210"/>
      <c r="D207" s="210"/>
      <c r="E207" s="210"/>
      <c r="F207" s="210"/>
      <c r="G207" s="210"/>
      <c r="H207" s="210"/>
      <c r="I207" s="255"/>
      <c r="J207" s="255"/>
      <c r="K207" s="255"/>
      <c r="L207" s="255"/>
      <c r="M207" s="255"/>
      <c r="N207" s="255"/>
      <c r="O207" s="255"/>
      <c r="P207" s="255"/>
      <c r="Q207" s="255"/>
      <c r="R207" s="255"/>
      <c r="S207" s="20"/>
      <c r="T207" s="20"/>
    </row>
    <row r="208" spans="1:18" s="23" customFormat="1" ht="37.5" customHeight="1">
      <c r="A208" s="283" t="s">
        <v>154</v>
      </c>
      <c r="B208" s="284" t="s">
        <v>155</v>
      </c>
      <c r="C208" s="333" t="s">
        <v>192</v>
      </c>
      <c r="D208" s="333"/>
      <c r="E208" s="333" t="s">
        <v>193</v>
      </c>
      <c r="F208" s="333"/>
      <c r="G208" s="333" t="s">
        <v>194</v>
      </c>
      <c r="H208" s="333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20" s="23" customFormat="1" ht="18.75" customHeight="1">
      <c r="A209" s="285">
        <v>3</v>
      </c>
      <c r="B209" s="286" t="s">
        <v>137</v>
      </c>
      <c r="C209" s="332">
        <f>C210+C219</f>
        <v>1176600</v>
      </c>
      <c r="D209" s="332"/>
      <c r="E209" s="332">
        <f>E210+E219</f>
        <v>1176600</v>
      </c>
      <c r="F209" s="332"/>
      <c r="G209" s="332">
        <f>G210+G219</f>
        <v>1176600</v>
      </c>
      <c r="H209" s="332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20"/>
      <c r="T209" s="20"/>
    </row>
    <row r="210" spans="1:20" s="20" customFormat="1" ht="15.75" customHeight="1">
      <c r="A210" s="287">
        <v>31</v>
      </c>
      <c r="B210" s="288" t="s">
        <v>46</v>
      </c>
      <c r="C210" s="311">
        <f>C211+C215+C217</f>
        <v>1141300</v>
      </c>
      <c r="D210" s="311"/>
      <c r="E210" s="311">
        <f>E211+E215+E217</f>
        <v>1141300</v>
      </c>
      <c r="F210" s="311"/>
      <c r="G210" s="311">
        <f>G211+G215+G217</f>
        <v>1141300</v>
      </c>
      <c r="H210" s="3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23"/>
      <c r="T210" s="23"/>
    </row>
    <row r="211" spans="1:20" s="23" customFormat="1" ht="1.5" customHeight="1" hidden="1">
      <c r="A211" s="289">
        <v>311</v>
      </c>
      <c r="B211" s="290" t="s">
        <v>138</v>
      </c>
      <c r="C211" s="313">
        <f>C212+C213+C214</f>
        <v>951300</v>
      </c>
      <c r="D211" s="313"/>
      <c r="E211" s="313">
        <f>E212+E213+E214</f>
        <v>951300</v>
      </c>
      <c r="F211" s="313"/>
      <c r="G211" s="313">
        <f>G212+G213+G214</f>
        <v>951300</v>
      </c>
      <c r="H211" s="313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20"/>
      <c r="T211" s="20"/>
    </row>
    <row r="212" spans="1:20" s="20" customFormat="1" ht="36.75" customHeight="1" hidden="1">
      <c r="A212" s="175">
        <v>3111</v>
      </c>
      <c r="B212" s="172" t="s">
        <v>5</v>
      </c>
      <c r="C212" s="310">
        <v>930000</v>
      </c>
      <c r="D212" s="310"/>
      <c r="E212" s="310">
        <v>930000</v>
      </c>
      <c r="F212" s="310"/>
      <c r="G212" s="310">
        <v>930000</v>
      </c>
      <c r="H212" s="3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23"/>
      <c r="T212" s="23"/>
    </row>
    <row r="213" spans="1:18" s="23" customFormat="1" ht="26.25" customHeight="1" hidden="1">
      <c r="A213" s="175">
        <v>3113</v>
      </c>
      <c r="B213" s="172" t="s">
        <v>139</v>
      </c>
      <c r="C213" s="310">
        <v>16000</v>
      </c>
      <c r="D213" s="310"/>
      <c r="E213" s="310">
        <v>16000</v>
      </c>
      <c r="F213" s="310"/>
      <c r="G213" s="310">
        <v>16000</v>
      </c>
      <c r="H213" s="3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20" s="20" customFormat="1" ht="25.5" customHeight="1" hidden="1">
      <c r="A214" s="175">
        <v>3114</v>
      </c>
      <c r="B214" s="172" t="s">
        <v>140</v>
      </c>
      <c r="C214" s="312">
        <v>5300</v>
      </c>
      <c r="D214" s="312"/>
      <c r="E214" s="312">
        <v>5300</v>
      </c>
      <c r="F214" s="312"/>
      <c r="G214" s="312">
        <v>5300</v>
      </c>
      <c r="H214" s="312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23"/>
      <c r="T214" s="23"/>
    </row>
    <row r="215" spans="1:18" s="23" customFormat="1" ht="16.5" customHeight="1" hidden="1">
      <c r="A215" s="289">
        <v>313</v>
      </c>
      <c r="B215" s="290" t="s">
        <v>141</v>
      </c>
      <c r="C215" s="313">
        <f>C216</f>
        <v>160000</v>
      </c>
      <c r="D215" s="313"/>
      <c r="E215" s="313">
        <f>E216</f>
        <v>160000</v>
      </c>
      <c r="F215" s="313"/>
      <c r="G215" s="313">
        <f>G216</f>
        <v>160000</v>
      </c>
      <c r="H215" s="313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20" s="23" customFormat="1" ht="30.75" customHeight="1" hidden="1">
      <c r="A216" s="175">
        <v>3132</v>
      </c>
      <c r="B216" s="172" t="s">
        <v>142</v>
      </c>
      <c r="C216" s="310">
        <v>160000</v>
      </c>
      <c r="D216" s="310"/>
      <c r="E216" s="310">
        <v>160000</v>
      </c>
      <c r="F216" s="310"/>
      <c r="G216" s="310">
        <v>160000</v>
      </c>
      <c r="H216" s="3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47"/>
      <c r="T216" s="47"/>
    </row>
    <row r="217" spans="1:20" s="23" customFormat="1" ht="16.5" customHeight="1" hidden="1">
      <c r="A217" s="291">
        <v>312</v>
      </c>
      <c r="B217" s="292" t="s">
        <v>143</v>
      </c>
      <c r="C217" s="314">
        <f>C218</f>
        <v>30000</v>
      </c>
      <c r="D217" s="314"/>
      <c r="E217" s="314">
        <f>E218</f>
        <v>30000</v>
      </c>
      <c r="F217" s="314"/>
      <c r="G217" s="314">
        <f>G218</f>
        <v>30000</v>
      </c>
      <c r="H217" s="314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20"/>
      <c r="T217" s="20"/>
    </row>
    <row r="218" spans="1:20" s="23" customFormat="1" ht="36.75" customHeight="1" hidden="1">
      <c r="A218" s="175">
        <v>3121</v>
      </c>
      <c r="B218" s="172" t="s">
        <v>144</v>
      </c>
      <c r="C218" s="310">
        <v>30000</v>
      </c>
      <c r="D218" s="310"/>
      <c r="E218" s="310">
        <v>30000</v>
      </c>
      <c r="F218" s="310"/>
      <c r="G218" s="310">
        <v>30000</v>
      </c>
      <c r="H218" s="3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20"/>
      <c r="T218" s="20"/>
    </row>
    <row r="219" spans="1:20" s="47" customFormat="1" ht="31.5" customHeight="1">
      <c r="A219" s="287">
        <v>32</v>
      </c>
      <c r="B219" s="288" t="s">
        <v>38</v>
      </c>
      <c r="C219" s="311">
        <f>C220+C222+C224</f>
        <v>35300</v>
      </c>
      <c r="D219" s="311"/>
      <c r="E219" s="311">
        <f>E220+E222+E224</f>
        <v>35300</v>
      </c>
      <c r="F219" s="311"/>
      <c r="G219" s="311">
        <f>G220+G222+G224</f>
        <v>35300</v>
      </c>
      <c r="H219" s="3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20"/>
      <c r="T219" s="20"/>
    </row>
    <row r="220" spans="1:20" s="20" customFormat="1" ht="1.5" customHeight="1" hidden="1">
      <c r="A220" s="291">
        <v>321</v>
      </c>
      <c r="B220" s="292" t="s">
        <v>145</v>
      </c>
      <c r="C220" s="314">
        <f>C221</f>
        <v>30000</v>
      </c>
      <c r="D220" s="314"/>
      <c r="E220" s="314">
        <f>E221</f>
        <v>30000</v>
      </c>
      <c r="F220" s="314"/>
      <c r="G220" s="314">
        <f>G221</f>
        <v>30000</v>
      </c>
      <c r="H220" s="314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23"/>
      <c r="T220" s="23"/>
    </row>
    <row r="221" spans="1:20" s="20" customFormat="1" ht="37.5" customHeight="1" hidden="1">
      <c r="A221" s="175">
        <v>3212</v>
      </c>
      <c r="B221" s="172" t="s">
        <v>146</v>
      </c>
      <c r="C221" s="310">
        <v>30000</v>
      </c>
      <c r="D221" s="310"/>
      <c r="E221" s="310">
        <v>30000</v>
      </c>
      <c r="F221" s="310"/>
      <c r="G221" s="310">
        <v>30000</v>
      </c>
      <c r="H221" s="3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23"/>
      <c r="T221" s="23"/>
    </row>
    <row r="222" spans="1:18" s="20" customFormat="1" ht="33.75" customHeight="1" hidden="1">
      <c r="A222" s="291">
        <v>323</v>
      </c>
      <c r="B222" s="292" t="s">
        <v>147</v>
      </c>
      <c r="C222" s="314">
        <f>C223</f>
        <v>0</v>
      </c>
      <c r="D222" s="314"/>
      <c r="E222" s="314">
        <f>E223</f>
        <v>0</v>
      </c>
      <c r="F222" s="314"/>
      <c r="G222" s="314">
        <f>G223</f>
        <v>0</v>
      </c>
      <c r="H222" s="314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20" s="23" customFormat="1" ht="16.5" customHeight="1" hidden="1">
      <c r="A223" s="175">
        <v>3237</v>
      </c>
      <c r="B223" s="172" t="s">
        <v>148</v>
      </c>
      <c r="C223" s="310">
        <v>0</v>
      </c>
      <c r="D223" s="310"/>
      <c r="E223" s="310">
        <v>0</v>
      </c>
      <c r="F223" s="310"/>
      <c r="G223" s="310">
        <v>0</v>
      </c>
      <c r="H223" s="3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20"/>
      <c r="T223" s="20"/>
    </row>
    <row r="224" spans="1:18" s="23" customFormat="1" ht="16.5" customHeight="1" hidden="1">
      <c r="A224" s="173">
        <v>329</v>
      </c>
      <c r="B224" s="174" t="s">
        <v>149</v>
      </c>
      <c r="C224" s="330">
        <f>C225</f>
        <v>5300</v>
      </c>
      <c r="D224" s="330"/>
      <c r="E224" s="330">
        <f>E225</f>
        <v>5300</v>
      </c>
      <c r="F224" s="330"/>
      <c r="G224" s="330">
        <f>G225</f>
        <v>5300</v>
      </c>
      <c r="H224" s="33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20" s="20" customFormat="1" ht="0.75" customHeight="1" hidden="1">
      <c r="A225" s="175">
        <v>3295</v>
      </c>
      <c r="B225" s="172" t="s">
        <v>150</v>
      </c>
      <c r="C225" s="310">
        <v>5300</v>
      </c>
      <c r="D225" s="310"/>
      <c r="E225" s="310">
        <v>5300</v>
      </c>
      <c r="F225" s="310"/>
      <c r="G225" s="310">
        <v>5300</v>
      </c>
      <c r="H225" s="3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23"/>
      <c r="T225" s="23"/>
    </row>
    <row r="226" spans="1:20" s="20" customFormat="1" ht="16.5" customHeight="1">
      <c r="A226" s="329" t="s">
        <v>151</v>
      </c>
      <c r="B226" s="329"/>
      <c r="C226" s="331">
        <f>C209</f>
        <v>1176600</v>
      </c>
      <c r="D226" s="331"/>
      <c r="E226" s="331">
        <f>E209</f>
        <v>1176600</v>
      </c>
      <c r="F226" s="331"/>
      <c r="G226" s="331">
        <f>G209</f>
        <v>1176600</v>
      </c>
      <c r="H226" s="33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23"/>
      <c r="T226" s="23"/>
    </row>
    <row r="227" spans="1:18" s="23" customFormat="1" ht="16.5" customHeight="1" thickBot="1">
      <c r="A227" s="18"/>
      <c r="B227" s="19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s="23" customFormat="1" ht="68.25" customHeight="1" thickBot="1">
      <c r="A228" s="192"/>
      <c r="B228" s="193"/>
      <c r="C228" s="177" t="s">
        <v>173</v>
      </c>
      <c r="D228" s="129" t="s">
        <v>197</v>
      </c>
      <c r="E228" s="129" t="s">
        <v>69</v>
      </c>
      <c r="F228" s="128" t="s">
        <v>168</v>
      </c>
      <c r="G228" s="129" t="s">
        <v>90</v>
      </c>
      <c r="H228" s="129" t="s">
        <v>169</v>
      </c>
      <c r="I228" s="129" t="s">
        <v>111</v>
      </c>
      <c r="J228" s="129" t="s">
        <v>73</v>
      </c>
      <c r="K228" s="129"/>
      <c r="L228" s="129"/>
      <c r="M228" s="129"/>
      <c r="N228" s="129"/>
      <c r="O228" s="194" t="s">
        <v>110</v>
      </c>
      <c r="P228" s="129" t="s">
        <v>75</v>
      </c>
      <c r="Q228" s="129" t="s">
        <v>198</v>
      </c>
      <c r="R228" s="129" t="s">
        <v>134</v>
      </c>
    </row>
    <row r="229" spans="1:18" s="23" customFormat="1" ht="30.75" customHeight="1">
      <c r="A229" s="190"/>
      <c r="B229" s="191" t="s">
        <v>159</v>
      </c>
      <c r="C229" s="90">
        <f>SUM(C163,C66,C98,C152,C186,C204)</f>
        <v>628660</v>
      </c>
      <c r="D229" s="95">
        <f>SUM(D163,D98,D66)+D204+D152</f>
        <v>179430</v>
      </c>
      <c r="E229" s="90">
        <f>SUM(E152,E98,E66)</f>
        <v>199250</v>
      </c>
      <c r="F229" s="90">
        <f>SUM(F66,F152)</f>
        <v>54400</v>
      </c>
      <c r="G229" s="90">
        <f>SUM(G152,G98,G66)</f>
        <v>64100</v>
      </c>
      <c r="H229" s="90">
        <f>SUM(H152,H66,H98)</f>
        <v>6630</v>
      </c>
      <c r="I229" s="90">
        <f>SUM(I152)</f>
        <v>4950</v>
      </c>
      <c r="J229" s="90">
        <f>SUM(J152)</f>
        <v>27700</v>
      </c>
      <c r="K229" s="90"/>
      <c r="L229" s="90"/>
      <c r="M229" s="90"/>
      <c r="N229" s="90"/>
      <c r="O229" s="90">
        <f>SUM(O152,O163)</f>
        <v>65200</v>
      </c>
      <c r="P229" s="90">
        <f>SUM(P152)</f>
        <v>600</v>
      </c>
      <c r="Q229" s="90">
        <f>SUM(Q152)</f>
        <v>2200</v>
      </c>
      <c r="R229" s="90">
        <f>SUM(R152)</f>
        <v>750</v>
      </c>
    </row>
    <row r="230" spans="1:20" s="23" customFormat="1" ht="32.25" customHeight="1">
      <c r="A230" s="190"/>
      <c r="B230" s="191" t="s">
        <v>160</v>
      </c>
      <c r="C230" s="195">
        <f>SUM(C229,C226)</f>
        <v>1805260</v>
      </c>
      <c r="D230" s="195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20"/>
      <c r="T230" s="20"/>
    </row>
    <row r="231" spans="1:18" s="23" customFormat="1" ht="87" customHeight="1">
      <c r="A231" s="18"/>
      <c r="B231" s="19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20" s="23" customFormat="1" ht="23.25" customHeight="1">
      <c r="A232" s="18"/>
      <c r="B232" s="19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20"/>
      <c r="T232" s="20"/>
    </row>
    <row r="233" spans="1:20" s="20" customFormat="1" ht="16.5" customHeight="1">
      <c r="A233" s="18"/>
      <c r="B233" s="19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23"/>
      <c r="T233" s="23"/>
    </row>
    <row r="234" spans="1:20" s="23" customFormat="1" ht="16.5" customHeight="1">
      <c r="A234" s="18"/>
      <c r="B234" s="19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20"/>
      <c r="T234" s="20"/>
    </row>
    <row r="235" spans="1:18" s="20" customFormat="1" ht="16.5" customHeight="1">
      <c r="A235" s="18"/>
      <c r="B235" s="18" t="s">
        <v>161</v>
      </c>
      <c r="C235" s="18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309" t="s">
        <v>162</v>
      </c>
      <c r="P235" s="309"/>
      <c r="Q235" s="196"/>
      <c r="R235" s="10"/>
    </row>
    <row r="236" spans="1:20" s="23" customFormat="1" ht="16.5" customHeight="1">
      <c r="A236" s="18"/>
      <c r="B236" s="18"/>
      <c r="C236" s="19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8"/>
      <c r="P236" s="19"/>
      <c r="Q236" s="10"/>
      <c r="R236" s="10"/>
      <c r="S236" s="10"/>
      <c r="T236" s="10"/>
    </row>
    <row r="237" spans="1:20" s="20" customFormat="1" ht="16.5" customHeight="1">
      <c r="A237" s="18"/>
      <c r="B237" s="18" t="s">
        <v>163</v>
      </c>
      <c r="C237" s="19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9" t="s">
        <v>163</v>
      </c>
      <c r="P237" s="10"/>
      <c r="Q237" s="10"/>
      <c r="R237" s="10"/>
      <c r="S237" s="10"/>
      <c r="T237" s="10"/>
    </row>
    <row r="238" spans="1:20" s="20" customFormat="1" ht="16.5" customHeight="1">
      <c r="A238" s="18"/>
      <c r="B238" s="19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44" ht="54.75" customHeight="1"/>
    <row r="258" ht="15.75">
      <c r="S258" s="13"/>
    </row>
    <row r="259" spans="1:19" ht="15.75">
      <c r="A259" s="10"/>
      <c r="B259" s="10"/>
      <c r="D259" s="10"/>
      <c r="S259" s="13"/>
    </row>
    <row r="261" ht="86.25" customHeight="1"/>
  </sheetData>
  <sheetProtection/>
  <mergeCells count="78">
    <mergeCell ref="A188:J188"/>
    <mergeCell ref="G226:H226"/>
    <mergeCell ref="G220:H220"/>
    <mergeCell ref="G221:H221"/>
    <mergeCell ref="G222:H222"/>
    <mergeCell ref="G223:H223"/>
    <mergeCell ref="G224:H224"/>
    <mergeCell ref="G225:H225"/>
    <mergeCell ref="G214:H214"/>
    <mergeCell ref="G215:H215"/>
    <mergeCell ref="G216:H216"/>
    <mergeCell ref="G217:H217"/>
    <mergeCell ref="G218:H218"/>
    <mergeCell ref="G219:H219"/>
    <mergeCell ref="G208:H208"/>
    <mergeCell ref="G209:H209"/>
    <mergeCell ref="G210:H210"/>
    <mergeCell ref="G211:H211"/>
    <mergeCell ref="G212:H212"/>
    <mergeCell ref="G213:H213"/>
    <mergeCell ref="E221:F221"/>
    <mergeCell ref="E222:F222"/>
    <mergeCell ref="E223:F223"/>
    <mergeCell ref="E224:F224"/>
    <mergeCell ref="E225:F225"/>
    <mergeCell ref="E226:F226"/>
    <mergeCell ref="E215:F215"/>
    <mergeCell ref="E216:F216"/>
    <mergeCell ref="E217:F217"/>
    <mergeCell ref="E218:F218"/>
    <mergeCell ref="E219:F219"/>
    <mergeCell ref="E220:F220"/>
    <mergeCell ref="C210:D210"/>
    <mergeCell ref="C222:D222"/>
    <mergeCell ref="C223:D223"/>
    <mergeCell ref="E208:F208"/>
    <mergeCell ref="E209:F209"/>
    <mergeCell ref="E210:F210"/>
    <mergeCell ref="E211:F211"/>
    <mergeCell ref="E212:F212"/>
    <mergeCell ref="E213:F213"/>
    <mergeCell ref="E214:F214"/>
    <mergeCell ref="A7:B7"/>
    <mergeCell ref="A21:B21"/>
    <mergeCell ref="A26:B26"/>
    <mergeCell ref="A226:B226"/>
    <mergeCell ref="C224:D224"/>
    <mergeCell ref="C226:D226"/>
    <mergeCell ref="C209:D209"/>
    <mergeCell ref="C208:D208"/>
    <mergeCell ref="C220:D220"/>
    <mergeCell ref="C221:D221"/>
    <mergeCell ref="A23:B23"/>
    <mergeCell ref="A24:B24"/>
    <mergeCell ref="A25:B25"/>
    <mergeCell ref="A22:B22"/>
    <mergeCell ref="A13:B13"/>
    <mergeCell ref="A27:B27"/>
    <mergeCell ref="C211:D211"/>
    <mergeCell ref="A1:Q1"/>
    <mergeCell ref="C30:Q30"/>
    <mergeCell ref="A98:B98"/>
    <mergeCell ref="A11:B11"/>
    <mergeCell ref="A12:B12"/>
    <mergeCell ref="A14:B14"/>
    <mergeCell ref="A15:B15"/>
    <mergeCell ref="A3:B3"/>
    <mergeCell ref="A4:B4"/>
    <mergeCell ref="O235:P235"/>
    <mergeCell ref="C218:D218"/>
    <mergeCell ref="C219:D219"/>
    <mergeCell ref="C212:D212"/>
    <mergeCell ref="C213:D213"/>
    <mergeCell ref="C214:D214"/>
    <mergeCell ref="C215:D215"/>
    <mergeCell ref="C216:D216"/>
    <mergeCell ref="C217:D217"/>
    <mergeCell ref="C225:D225"/>
  </mergeCells>
  <printOptions gridLines="1"/>
  <pageMargins left="0" right="0" top="0.1968503937007874" bottom="0" header="0" footer="0"/>
  <pageSetup horizontalDpi="600" verticalDpi="600" orientation="landscape" paperSize="9" scale="48" r:id="rId1"/>
  <headerFooter alignWithMargins="0">
    <oddFooter>&amp;R&amp;P</oddFooter>
  </headerFooter>
  <rowBreaks count="6" manualBreakCount="6">
    <brk id="27" max="19" man="1"/>
    <brk id="66" max="19" man="1"/>
    <brk id="99" max="19" man="1"/>
    <brk id="152" max="19" man="1"/>
    <brk id="206" max="19" man="1"/>
    <brk id="23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view="pageBreakPreview" zoomScale="85" zoomScaleNormal="75" zoomScaleSheetLayoutView="85" zoomScalePageLayoutView="0" workbookViewId="0" topLeftCell="A7">
      <selection activeCell="A69" sqref="A69"/>
    </sheetView>
  </sheetViews>
  <sheetFormatPr defaultColWidth="11.421875" defaultRowHeight="12.75"/>
  <cols>
    <col min="1" max="1" width="31.421875" style="59" customWidth="1"/>
    <col min="2" max="2" width="14.7109375" style="59" customWidth="1"/>
    <col min="3" max="3" width="15.00390625" style="59" customWidth="1"/>
    <col min="4" max="4" width="17.57421875" style="79" customWidth="1"/>
    <col min="5" max="5" width="14.7109375" style="58" customWidth="1"/>
    <col min="6" max="6" width="12.140625" style="58" customWidth="1"/>
    <col min="7" max="7" width="18.7109375" style="58" customWidth="1"/>
    <col min="8" max="9" width="17.57421875" style="58" customWidth="1"/>
    <col min="10" max="10" width="7.8515625" style="58" customWidth="1"/>
    <col min="11" max="11" width="14.28125" style="58" customWidth="1"/>
    <col min="12" max="12" width="7.8515625" style="58" customWidth="1"/>
    <col min="13" max="16384" width="11.421875" style="58" customWidth="1"/>
  </cols>
  <sheetData>
    <row r="1" spans="1:9" ht="24" customHeight="1">
      <c r="A1" s="336" t="s">
        <v>114</v>
      </c>
      <c r="B1" s="336"/>
      <c r="C1" s="336"/>
      <c r="D1" s="336"/>
      <c r="E1" s="336"/>
      <c r="F1" s="336"/>
      <c r="G1" s="336"/>
      <c r="H1" s="336"/>
      <c r="I1" s="336"/>
    </row>
    <row r="2" spans="1:9" s="55" customFormat="1" ht="9" customHeight="1" thickBot="1">
      <c r="A2" s="54"/>
      <c r="I2" s="56" t="s">
        <v>199</v>
      </c>
    </row>
    <row r="3" spans="1:9" s="55" customFormat="1" ht="24.75" customHeight="1" thickBot="1">
      <c r="A3" s="82" t="s">
        <v>115</v>
      </c>
      <c r="B3" s="337" t="s">
        <v>191</v>
      </c>
      <c r="C3" s="338"/>
      <c r="D3" s="338"/>
      <c r="E3" s="338"/>
      <c r="F3" s="338"/>
      <c r="G3" s="338"/>
      <c r="H3" s="338"/>
      <c r="I3" s="339"/>
    </row>
    <row r="4" spans="1:9" s="55" customFormat="1" ht="69.75" customHeight="1" thickBot="1">
      <c r="A4" s="261" t="s">
        <v>116</v>
      </c>
      <c r="B4" s="262" t="s">
        <v>103</v>
      </c>
      <c r="C4" s="262" t="s">
        <v>75</v>
      </c>
      <c r="D4" s="262" t="s">
        <v>104</v>
      </c>
      <c r="E4" s="262" t="s">
        <v>32</v>
      </c>
      <c r="F4" s="262" t="s">
        <v>105</v>
      </c>
      <c r="G4" s="262" t="s">
        <v>24</v>
      </c>
      <c r="H4" s="262" t="s">
        <v>106</v>
      </c>
      <c r="I4" s="262" t="s">
        <v>117</v>
      </c>
    </row>
    <row r="5" spans="1:9" s="55" customFormat="1" ht="43.5" customHeight="1" thickBot="1">
      <c r="A5" s="263" t="s">
        <v>206</v>
      </c>
      <c r="B5" s="264"/>
      <c r="C5" s="265"/>
      <c r="D5" s="266"/>
      <c r="E5" s="264">
        <v>9700</v>
      </c>
      <c r="F5" s="264"/>
      <c r="G5" s="264"/>
      <c r="H5" s="264"/>
      <c r="I5" s="267"/>
    </row>
    <row r="6" spans="1:9" s="55" customFormat="1" ht="42.75" customHeight="1" thickBot="1">
      <c r="A6" s="263" t="s">
        <v>207</v>
      </c>
      <c r="B6" s="264"/>
      <c r="C6" s="265"/>
      <c r="D6" s="266"/>
      <c r="E6" s="268">
        <v>18000</v>
      </c>
      <c r="F6" s="268"/>
      <c r="G6" s="268"/>
      <c r="H6" s="264"/>
      <c r="I6" s="267"/>
    </row>
    <row r="7" spans="1:9" s="55" customFormat="1" ht="20.25" customHeight="1" thickBot="1">
      <c r="A7" s="263" t="s">
        <v>208</v>
      </c>
      <c r="B7" s="264"/>
      <c r="C7" s="265"/>
      <c r="D7" s="266"/>
      <c r="E7" s="268">
        <f>RASHODI!C24</f>
        <v>1176600</v>
      </c>
      <c r="F7" s="268"/>
      <c r="G7" s="268"/>
      <c r="H7" s="264"/>
      <c r="I7" s="267"/>
    </row>
    <row r="8" spans="1:9" s="55" customFormat="1" ht="31.5" customHeight="1" thickBot="1">
      <c r="A8" s="263" t="s">
        <v>209</v>
      </c>
      <c r="B8" s="264"/>
      <c r="C8" s="265"/>
      <c r="D8" s="266"/>
      <c r="E8" s="268">
        <v>17000</v>
      </c>
      <c r="F8" s="268"/>
      <c r="G8" s="268"/>
      <c r="H8" s="264"/>
      <c r="I8" s="267"/>
    </row>
    <row r="9" spans="1:9" s="55" customFormat="1" ht="30.75" customHeight="1" thickBot="1">
      <c r="A9" s="263" t="s">
        <v>209</v>
      </c>
      <c r="B9" s="264"/>
      <c r="C9" s="265"/>
      <c r="D9" s="266"/>
      <c r="E9" s="268">
        <v>48200</v>
      </c>
      <c r="F9" s="268"/>
      <c r="G9" s="268"/>
      <c r="H9" s="264"/>
      <c r="I9" s="267"/>
    </row>
    <row r="10" spans="1:9" s="55" customFormat="1" ht="45.75" customHeight="1" thickBot="1">
      <c r="A10" s="263" t="s">
        <v>210</v>
      </c>
      <c r="B10" s="264"/>
      <c r="C10" s="265"/>
      <c r="D10" s="266"/>
      <c r="E10" s="268">
        <f>RASHODI!C8</f>
        <v>92830</v>
      </c>
      <c r="F10" s="268"/>
      <c r="G10" s="268"/>
      <c r="H10" s="264"/>
      <c r="I10" s="267"/>
    </row>
    <row r="11" spans="1:9" s="55" customFormat="1" ht="27.75" customHeight="1" thickBot="1">
      <c r="A11" s="263" t="s">
        <v>211</v>
      </c>
      <c r="B11" s="264"/>
      <c r="C11" s="265"/>
      <c r="D11" s="266"/>
      <c r="E11" s="268">
        <f>RASHODI!C17</f>
        <v>750</v>
      </c>
      <c r="F11" s="268"/>
      <c r="G11" s="268"/>
      <c r="H11" s="264"/>
      <c r="I11" s="267"/>
    </row>
    <row r="12" spans="1:9" s="55" customFormat="1" ht="30" customHeight="1" thickBot="1">
      <c r="A12" s="263" t="s">
        <v>212</v>
      </c>
      <c r="B12" s="264"/>
      <c r="C12" s="265"/>
      <c r="D12" s="266">
        <f>RASHODI!C11</f>
        <v>163050</v>
      </c>
      <c r="E12" s="268"/>
      <c r="F12" s="268"/>
      <c r="G12" s="268"/>
      <c r="H12" s="264"/>
      <c r="I12" s="267"/>
    </row>
    <row r="13" spans="1:9" s="55" customFormat="1" ht="31.5" customHeight="1" thickBot="1">
      <c r="A13" s="263" t="s">
        <v>213</v>
      </c>
      <c r="B13" s="264"/>
      <c r="C13" s="265"/>
      <c r="D13" s="266"/>
      <c r="E13" s="268"/>
      <c r="F13" s="268"/>
      <c r="G13" s="268">
        <v>2200</v>
      </c>
      <c r="H13" s="264"/>
      <c r="I13" s="267"/>
    </row>
    <row r="14" spans="1:9" s="55" customFormat="1" ht="42" customHeight="1" thickBot="1">
      <c r="A14" s="263" t="s">
        <v>214</v>
      </c>
      <c r="B14" s="264">
        <f>RASHODI!C163</f>
        <v>4600</v>
      </c>
      <c r="C14" s="265"/>
      <c r="D14" s="266"/>
      <c r="E14" s="268"/>
      <c r="F14" s="268"/>
      <c r="G14" s="268"/>
      <c r="H14" s="264"/>
      <c r="I14" s="267"/>
    </row>
    <row r="15" spans="1:9" s="55" customFormat="1" ht="39.75" customHeight="1" thickBot="1">
      <c r="A15" s="263" t="s">
        <v>215</v>
      </c>
      <c r="B15" s="264"/>
      <c r="C15" s="265"/>
      <c r="D15" s="266">
        <v>4950</v>
      </c>
      <c r="E15" s="268"/>
      <c r="F15" s="268"/>
      <c r="G15" s="268"/>
      <c r="H15" s="264"/>
      <c r="I15" s="267"/>
    </row>
    <row r="16" spans="1:9" s="55" customFormat="1" ht="26.25" customHeight="1" thickBot="1">
      <c r="A16" s="263" t="s">
        <v>216</v>
      </c>
      <c r="B16" s="264"/>
      <c r="C16" s="264">
        <f>RASHODI!C21</f>
        <v>600</v>
      </c>
      <c r="D16" s="266"/>
      <c r="E16" s="268"/>
      <c r="F16" s="268"/>
      <c r="G16" s="268"/>
      <c r="H16" s="264"/>
      <c r="I16" s="267"/>
    </row>
    <row r="17" spans="1:9" s="55" customFormat="1" ht="27.75" customHeight="1" thickBot="1">
      <c r="A17" s="263" t="s">
        <v>217</v>
      </c>
      <c r="B17" s="264"/>
      <c r="C17" s="264"/>
      <c r="D17" s="266"/>
      <c r="E17" s="268"/>
      <c r="F17" s="268">
        <v>0</v>
      </c>
      <c r="G17" s="268"/>
      <c r="H17" s="264"/>
      <c r="I17" s="267"/>
    </row>
    <row r="18" spans="1:9" s="55" customFormat="1" ht="37.5" customHeight="1" thickBot="1">
      <c r="A18" s="263" t="s">
        <v>218</v>
      </c>
      <c r="B18" s="265"/>
      <c r="C18" s="265"/>
      <c r="D18" s="265"/>
      <c r="E18" s="269"/>
      <c r="F18" s="269">
        <v>5300</v>
      </c>
      <c r="G18" s="269"/>
      <c r="H18" s="265"/>
      <c r="I18" s="270"/>
    </row>
    <row r="19" spans="1:9" s="55" customFormat="1" ht="26.25" customHeight="1" thickBot="1">
      <c r="A19" s="263" t="s">
        <v>219</v>
      </c>
      <c r="B19" s="265">
        <f>RASHODI!C10+RASHODI!C23</f>
        <v>143980</v>
      </c>
      <c r="C19" s="265"/>
      <c r="D19" s="265"/>
      <c r="E19" s="269"/>
      <c r="F19" s="269"/>
      <c r="G19" s="269"/>
      <c r="H19" s="265"/>
      <c r="I19" s="270"/>
    </row>
    <row r="20" spans="1:9" s="55" customFormat="1" ht="27" customHeight="1" thickBot="1">
      <c r="A20" s="263" t="s">
        <v>220</v>
      </c>
      <c r="B20" s="265"/>
      <c r="C20" s="265"/>
      <c r="D20" s="265"/>
      <c r="E20" s="265">
        <f>RASHODI!C14</f>
        <v>39800</v>
      </c>
      <c r="F20" s="265"/>
      <c r="G20" s="265"/>
      <c r="H20" s="265"/>
      <c r="I20" s="270"/>
    </row>
    <row r="21" spans="1:9" s="55" customFormat="1" ht="25.5" customHeight="1" thickBot="1">
      <c r="A21" s="263" t="s">
        <v>221</v>
      </c>
      <c r="B21" s="265"/>
      <c r="C21" s="265"/>
      <c r="D21" s="265"/>
      <c r="E21" s="265">
        <f>RASHODI!C15</f>
        <v>60100</v>
      </c>
      <c r="F21" s="265"/>
      <c r="G21" s="265"/>
      <c r="H21" s="265"/>
      <c r="I21" s="270"/>
    </row>
    <row r="22" spans="1:9" s="55" customFormat="1" ht="36" customHeight="1" thickBot="1">
      <c r="A22" s="263" t="s">
        <v>222</v>
      </c>
      <c r="B22" s="265">
        <v>15000</v>
      </c>
      <c r="C22" s="265"/>
      <c r="D22" s="265"/>
      <c r="E22" s="265"/>
      <c r="F22" s="265"/>
      <c r="G22" s="265"/>
      <c r="H22" s="265"/>
      <c r="I22" s="270"/>
    </row>
    <row r="23" spans="1:9" s="55" customFormat="1" ht="17.25" customHeight="1" thickBot="1">
      <c r="A23" s="263" t="s">
        <v>178</v>
      </c>
      <c r="B23" s="265"/>
      <c r="C23" s="265"/>
      <c r="D23" s="265"/>
      <c r="E23" s="265"/>
      <c r="F23" s="265"/>
      <c r="G23" s="265"/>
      <c r="H23" s="265">
        <f>RASHODI!S152</f>
        <v>2600</v>
      </c>
      <c r="I23" s="270"/>
    </row>
    <row r="24" spans="1:9" s="55" customFormat="1" ht="22.5" customHeight="1" thickBot="1">
      <c r="A24" s="57" t="s">
        <v>107</v>
      </c>
      <c r="B24" s="271">
        <f>SUM(B5:B23)</f>
        <v>163580</v>
      </c>
      <c r="C24" s="271">
        <f aca="true" t="shared" si="0" ref="C24:I24">SUM(C5:C21)</f>
        <v>600</v>
      </c>
      <c r="D24" s="271">
        <f t="shared" si="0"/>
        <v>168000</v>
      </c>
      <c r="E24" s="271">
        <f t="shared" si="0"/>
        <v>1462980</v>
      </c>
      <c r="F24" s="271">
        <f t="shared" si="0"/>
        <v>5300</v>
      </c>
      <c r="G24" s="271">
        <f t="shared" si="0"/>
        <v>2200</v>
      </c>
      <c r="H24" s="271">
        <f>SUM(H5:H23)</f>
        <v>2600</v>
      </c>
      <c r="I24" s="271">
        <f t="shared" si="0"/>
        <v>0</v>
      </c>
    </row>
    <row r="25" spans="1:9" s="55" customFormat="1" ht="28.5" customHeight="1" thickBot="1">
      <c r="A25" s="57" t="s">
        <v>184</v>
      </c>
      <c r="B25" s="340">
        <f>B24+C24+D24+E24+F24+G24+H24</f>
        <v>1805260</v>
      </c>
      <c r="C25" s="341"/>
      <c r="D25" s="341"/>
      <c r="E25" s="341"/>
      <c r="F25" s="341"/>
      <c r="G25" s="341"/>
      <c r="H25" s="341"/>
      <c r="I25" s="342"/>
    </row>
    <row r="26" spans="3:5" ht="42.75" customHeight="1" thickBot="1">
      <c r="C26" s="62"/>
      <c r="D26" s="60"/>
      <c r="E26" s="63"/>
    </row>
    <row r="27" spans="1:9" ht="24" customHeight="1" thickBot="1">
      <c r="A27" s="82" t="s">
        <v>115</v>
      </c>
      <c r="B27" s="343" t="s">
        <v>182</v>
      </c>
      <c r="C27" s="344"/>
      <c r="D27" s="344"/>
      <c r="E27" s="344"/>
      <c r="F27" s="344"/>
      <c r="G27" s="344"/>
      <c r="H27" s="344"/>
      <c r="I27" s="344"/>
    </row>
    <row r="28" spans="1:9" ht="44.25" customHeight="1" thickBot="1">
      <c r="A28" s="261" t="s">
        <v>116</v>
      </c>
      <c r="B28" s="262" t="s">
        <v>103</v>
      </c>
      <c r="C28" s="262" t="s">
        <v>75</v>
      </c>
      <c r="D28" s="262" t="s">
        <v>104</v>
      </c>
      <c r="E28" s="262" t="s">
        <v>32</v>
      </c>
      <c r="F28" s="262" t="s">
        <v>105</v>
      </c>
      <c r="G28" s="262" t="s">
        <v>24</v>
      </c>
      <c r="H28" s="262" t="s">
        <v>106</v>
      </c>
      <c r="I28" s="262" t="s">
        <v>117</v>
      </c>
    </row>
    <row r="29" spans="1:9" ht="32.25" customHeight="1" thickBot="1">
      <c r="A29" s="263" t="s">
        <v>206</v>
      </c>
      <c r="B29" s="264"/>
      <c r="C29" s="272"/>
      <c r="D29" s="264"/>
      <c r="E29" s="264">
        <v>9700</v>
      </c>
      <c r="F29" s="264"/>
      <c r="G29" s="264"/>
      <c r="H29" s="264"/>
      <c r="I29" s="267"/>
    </row>
    <row r="30" spans="1:9" ht="33" customHeight="1" thickBot="1">
      <c r="A30" s="263" t="s">
        <v>207</v>
      </c>
      <c r="B30" s="264"/>
      <c r="C30" s="272"/>
      <c r="D30" s="264"/>
      <c r="E30" s="268">
        <v>18000</v>
      </c>
      <c r="F30" s="268"/>
      <c r="G30" s="268"/>
      <c r="H30" s="264"/>
      <c r="I30" s="267"/>
    </row>
    <row r="31" spans="1:9" ht="20.25" customHeight="1" thickBot="1">
      <c r="A31" s="263" t="s">
        <v>208</v>
      </c>
      <c r="B31" s="264"/>
      <c r="C31" s="272"/>
      <c r="D31" s="264"/>
      <c r="E31" s="268">
        <v>1180000</v>
      </c>
      <c r="F31" s="268"/>
      <c r="G31" s="268"/>
      <c r="H31" s="264"/>
      <c r="I31" s="267"/>
    </row>
    <row r="32" spans="1:9" ht="28.5" customHeight="1" thickBot="1">
      <c r="A32" s="263" t="s">
        <v>209</v>
      </c>
      <c r="B32" s="264"/>
      <c r="C32" s="272"/>
      <c r="D32" s="264"/>
      <c r="E32" s="268">
        <v>17000</v>
      </c>
      <c r="F32" s="268"/>
      <c r="G32" s="268"/>
      <c r="H32" s="264"/>
      <c r="I32" s="267"/>
    </row>
    <row r="33" spans="1:9" ht="29.25" customHeight="1" thickBot="1">
      <c r="A33" s="263" t="s">
        <v>209</v>
      </c>
      <c r="B33" s="264"/>
      <c r="C33" s="272"/>
      <c r="D33" s="264"/>
      <c r="E33" s="268">
        <v>48200</v>
      </c>
      <c r="F33" s="268"/>
      <c r="G33" s="268"/>
      <c r="H33" s="264"/>
      <c r="I33" s="267"/>
    </row>
    <row r="34" spans="1:9" ht="36" customHeight="1" thickBot="1">
      <c r="A34" s="263" t="s">
        <v>210</v>
      </c>
      <c r="B34" s="264"/>
      <c r="C34" s="272"/>
      <c r="D34" s="264"/>
      <c r="E34" s="268">
        <v>96430</v>
      </c>
      <c r="F34" s="268"/>
      <c r="G34" s="268"/>
      <c r="H34" s="264"/>
      <c r="I34" s="267"/>
    </row>
    <row r="35" spans="1:9" ht="34.5" customHeight="1" thickBot="1">
      <c r="A35" s="263" t="s">
        <v>211</v>
      </c>
      <c r="B35" s="264"/>
      <c r="C35" s="272"/>
      <c r="D35" s="264"/>
      <c r="E35" s="268">
        <v>750</v>
      </c>
      <c r="F35" s="268"/>
      <c r="G35" s="268"/>
      <c r="H35" s="264"/>
      <c r="I35" s="267"/>
    </row>
    <row r="36" spans="1:9" ht="27.75" customHeight="1" thickBot="1">
      <c r="A36" s="263" t="s">
        <v>212</v>
      </c>
      <c r="B36" s="264"/>
      <c r="C36" s="272"/>
      <c r="D36" s="264">
        <v>165000</v>
      </c>
      <c r="E36" s="268"/>
      <c r="F36" s="268"/>
      <c r="G36" s="268"/>
      <c r="H36" s="264"/>
      <c r="I36" s="267"/>
    </row>
    <row r="37" spans="1:9" ht="28.5" customHeight="1" thickBot="1">
      <c r="A37" s="263" t="s">
        <v>213</v>
      </c>
      <c r="B37" s="264"/>
      <c r="C37" s="272"/>
      <c r="D37" s="264"/>
      <c r="E37" s="268"/>
      <c r="F37" s="268"/>
      <c r="G37" s="268">
        <v>2200</v>
      </c>
      <c r="H37" s="264"/>
      <c r="I37" s="267"/>
    </row>
    <row r="38" spans="1:9" ht="39" customHeight="1" thickBot="1">
      <c r="A38" s="263" t="s">
        <v>214</v>
      </c>
      <c r="B38" s="264">
        <v>4600</v>
      </c>
      <c r="C38" s="272"/>
      <c r="D38" s="264"/>
      <c r="E38" s="268"/>
      <c r="F38" s="268"/>
      <c r="G38" s="268"/>
      <c r="H38" s="264"/>
      <c r="I38" s="267"/>
    </row>
    <row r="39" spans="1:9" ht="29.25" customHeight="1" thickBot="1">
      <c r="A39" s="263" t="s">
        <v>215</v>
      </c>
      <c r="B39" s="264"/>
      <c r="C39" s="272"/>
      <c r="D39" s="264">
        <v>5000</v>
      </c>
      <c r="E39" s="268"/>
      <c r="F39" s="268"/>
      <c r="G39" s="268"/>
      <c r="H39" s="264"/>
      <c r="I39" s="267"/>
    </row>
    <row r="40" spans="1:9" ht="30" customHeight="1" thickBot="1">
      <c r="A40" s="263" t="s">
        <v>216</v>
      </c>
      <c r="B40" s="264"/>
      <c r="C40" s="264">
        <v>600</v>
      </c>
      <c r="D40" s="264"/>
      <c r="E40" s="268"/>
      <c r="F40" s="268"/>
      <c r="G40" s="268"/>
      <c r="H40" s="264"/>
      <c r="I40" s="267"/>
    </row>
    <row r="41" spans="1:9" ht="30" customHeight="1" thickBot="1">
      <c r="A41" s="263" t="s">
        <v>217</v>
      </c>
      <c r="B41" s="264"/>
      <c r="C41" s="264"/>
      <c r="D41" s="264"/>
      <c r="E41" s="268"/>
      <c r="F41" s="268">
        <v>0</v>
      </c>
      <c r="G41" s="268"/>
      <c r="H41" s="264"/>
      <c r="I41" s="267"/>
    </row>
    <row r="42" spans="1:9" ht="41.25" customHeight="1" thickBot="1">
      <c r="A42" s="263" t="s">
        <v>218</v>
      </c>
      <c r="B42" s="272"/>
      <c r="C42" s="272"/>
      <c r="D42" s="272"/>
      <c r="E42" s="273"/>
      <c r="F42" s="273">
        <v>5300</v>
      </c>
      <c r="G42" s="273"/>
      <c r="H42" s="272"/>
      <c r="I42" s="274"/>
    </row>
    <row r="43" spans="1:9" s="55" customFormat="1" ht="30" customHeight="1" thickBot="1">
      <c r="A43" s="263" t="s">
        <v>219</v>
      </c>
      <c r="B43" s="272">
        <v>140000</v>
      </c>
      <c r="C43" s="272"/>
      <c r="D43" s="272"/>
      <c r="E43" s="273"/>
      <c r="F43" s="273"/>
      <c r="G43" s="273"/>
      <c r="H43" s="272"/>
      <c r="I43" s="274"/>
    </row>
    <row r="44" spans="1:9" s="55" customFormat="1" ht="33.75" customHeight="1" thickBot="1">
      <c r="A44" s="263" t="s">
        <v>220</v>
      </c>
      <c r="B44" s="272"/>
      <c r="C44" s="272"/>
      <c r="D44" s="272"/>
      <c r="E44" s="272">
        <v>40000</v>
      </c>
      <c r="F44" s="272"/>
      <c r="G44" s="272"/>
      <c r="H44" s="272"/>
      <c r="I44" s="274"/>
    </row>
    <row r="45" spans="1:9" ht="26.25" thickBot="1">
      <c r="A45" s="263" t="s">
        <v>221</v>
      </c>
      <c r="B45" s="272"/>
      <c r="C45" s="272"/>
      <c r="D45" s="272"/>
      <c r="E45" s="272">
        <v>60100</v>
      </c>
      <c r="F45" s="272"/>
      <c r="G45" s="272"/>
      <c r="H45" s="272"/>
      <c r="I45" s="274"/>
    </row>
    <row r="46" spans="1:9" ht="26.25" thickBot="1">
      <c r="A46" s="263" t="s">
        <v>222</v>
      </c>
      <c r="B46" s="272">
        <v>19000</v>
      </c>
      <c r="C46" s="272"/>
      <c r="D46" s="272"/>
      <c r="E46" s="272"/>
      <c r="F46" s="272"/>
      <c r="G46" s="272"/>
      <c r="H46" s="272"/>
      <c r="I46" s="274"/>
    </row>
    <row r="47" spans="1:9" ht="16.5" thickBot="1">
      <c r="A47" s="263" t="s">
        <v>185</v>
      </c>
      <c r="B47" s="272"/>
      <c r="C47" s="272"/>
      <c r="D47" s="272"/>
      <c r="E47" s="272"/>
      <c r="F47" s="272"/>
      <c r="G47" s="272"/>
      <c r="H47" s="272">
        <v>2600</v>
      </c>
      <c r="I47" s="274"/>
    </row>
    <row r="48" spans="1:9" ht="27" customHeight="1" thickBot="1">
      <c r="A48" s="57" t="s">
        <v>107</v>
      </c>
      <c r="B48" s="271">
        <f>SUM(B29:B47)</f>
        <v>163600</v>
      </c>
      <c r="C48" s="271">
        <f>SUM(C29:C45)</f>
        <v>600</v>
      </c>
      <c r="D48" s="271">
        <f>SUM(D29:D45)</f>
        <v>170000</v>
      </c>
      <c r="E48" s="271">
        <f>SUM(E29:E45)</f>
        <v>1470180</v>
      </c>
      <c r="F48" s="271">
        <f>SUM(F29:F45)</f>
        <v>5300</v>
      </c>
      <c r="G48" s="271">
        <f>SUM(G29:G45)</f>
        <v>2200</v>
      </c>
      <c r="H48" s="271">
        <f>SUM(H29:H47)</f>
        <v>2600</v>
      </c>
      <c r="I48" s="271">
        <f>SUM(I29:I45)</f>
        <v>0</v>
      </c>
    </row>
    <row r="49" spans="1:9" ht="27.75" customHeight="1" thickBot="1">
      <c r="A49" s="57" t="s">
        <v>186</v>
      </c>
      <c r="B49" s="335">
        <f>B48+C48+D48+E48+F48+G48+H48</f>
        <v>1814480</v>
      </c>
      <c r="C49" s="335"/>
      <c r="D49" s="335"/>
      <c r="E49" s="335"/>
      <c r="F49" s="335"/>
      <c r="G49" s="335"/>
      <c r="H49" s="335"/>
      <c r="I49" s="335"/>
    </row>
    <row r="50" spans="4:5" ht="43.5" customHeight="1" thickBot="1">
      <c r="D50" s="60"/>
      <c r="E50" s="61"/>
    </row>
    <row r="51" spans="1:9" ht="45" customHeight="1" thickBot="1">
      <c r="A51" s="82" t="s">
        <v>115</v>
      </c>
      <c r="B51" s="343" t="s">
        <v>183</v>
      </c>
      <c r="C51" s="344"/>
      <c r="D51" s="344"/>
      <c r="E51" s="344"/>
      <c r="F51" s="344"/>
      <c r="G51" s="344"/>
      <c r="H51" s="344"/>
      <c r="I51" s="344"/>
    </row>
    <row r="52" spans="1:9" ht="66" customHeight="1" thickBot="1">
      <c r="A52" s="261" t="s">
        <v>116</v>
      </c>
      <c r="B52" s="262" t="s">
        <v>103</v>
      </c>
      <c r="C52" s="262" t="s">
        <v>75</v>
      </c>
      <c r="D52" s="262" t="s">
        <v>104</v>
      </c>
      <c r="E52" s="262" t="s">
        <v>32</v>
      </c>
      <c r="F52" s="262" t="s">
        <v>105</v>
      </c>
      <c r="G52" s="262" t="s">
        <v>24</v>
      </c>
      <c r="H52" s="262" t="s">
        <v>106</v>
      </c>
      <c r="I52" s="262" t="s">
        <v>117</v>
      </c>
    </row>
    <row r="53" spans="1:9" ht="32.25" customHeight="1" thickBot="1">
      <c r="A53" s="263" t="s">
        <v>206</v>
      </c>
      <c r="B53" s="264"/>
      <c r="C53" s="265"/>
      <c r="D53" s="266"/>
      <c r="E53" s="264">
        <v>9700</v>
      </c>
      <c r="F53" s="264"/>
      <c r="G53" s="264"/>
      <c r="H53" s="264"/>
      <c r="I53" s="267"/>
    </row>
    <row r="54" spans="1:9" ht="31.5" customHeight="1" thickBot="1">
      <c r="A54" s="263" t="s">
        <v>207</v>
      </c>
      <c r="B54" s="264"/>
      <c r="C54" s="265"/>
      <c r="D54" s="266"/>
      <c r="E54" s="268">
        <v>18000</v>
      </c>
      <c r="F54" s="268"/>
      <c r="G54" s="268"/>
      <c r="H54" s="264"/>
      <c r="I54" s="267"/>
    </row>
    <row r="55" spans="1:9" ht="26.25" customHeight="1" thickBot="1">
      <c r="A55" s="263" t="s">
        <v>208</v>
      </c>
      <c r="B55" s="264"/>
      <c r="C55" s="265"/>
      <c r="D55" s="266"/>
      <c r="E55" s="268">
        <v>1180000</v>
      </c>
      <c r="F55" s="268"/>
      <c r="G55" s="268"/>
      <c r="H55" s="264"/>
      <c r="I55" s="267"/>
    </row>
    <row r="56" spans="1:9" ht="33.75" customHeight="1" thickBot="1">
      <c r="A56" s="263" t="s">
        <v>209</v>
      </c>
      <c r="B56" s="264"/>
      <c r="C56" s="265"/>
      <c r="D56" s="266"/>
      <c r="E56" s="268">
        <v>17000</v>
      </c>
      <c r="F56" s="268"/>
      <c r="G56" s="268"/>
      <c r="H56" s="264"/>
      <c r="I56" s="267"/>
    </row>
    <row r="57" spans="1:9" ht="33" customHeight="1" thickBot="1">
      <c r="A57" s="263" t="s">
        <v>209</v>
      </c>
      <c r="B57" s="264"/>
      <c r="C57" s="265"/>
      <c r="D57" s="266"/>
      <c r="E57" s="268">
        <v>48200</v>
      </c>
      <c r="F57" s="268"/>
      <c r="G57" s="268"/>
      <c r="H57" s="264"/>
      <c r="I57" s="267"/>
    </row>
    <row r="58" spans="1:9" ht="39" customHeight="1" thickBot="1">
      <c r="A58" s="263" t="s">
        <v>210</v>
      </c>
      <c r="B58" s="264"/>
      <c r="C58" s="265"/>
      <c r="D58" s="266"/>
      <c r="E58" s="268">
        <v>96430</v>
      </c>
      <c r="F58" s="268"/>
      <c r="G58" s="268"/>
      <c r="H58" s="264"/>
      <c r="I58" s="267"/>
    </row>
    <row r="59" spans="1:9" ht="34.5" customHeight="1" thickBot="1">
      <c r="A59" s="263" t="s">
        <v>211</v>
      </c>
      <c r="B59" s="264"/>
      <c r="C59" s="265"/>
      <c r="D59" s="266"/>
      <c r="E59" s="268">
        <v>750</v>
      </c>
      <c r="F59" s="268"/>
      <c r="G59" s="268"/>
      <c r="H59" s="264"/>
      <c r="I59" s="267"/>
    </row>
    <row r="60" spans="1:9" ht="27" customHeight="1" thickBot="1">
      <c r="A60" s="263" t="s">
        <v>212</v>
      </c>
      <c r="B60" s="264"/>
      <c r="C60" s="265"/>
      <c r="D60" s="266">
        <v>165000</v>
      </c>
      <c r="E60" s="268"/>
      <c r="F60" s="268"/>
      <c r="G60" s="268"/>
      <c r="H60" s="264"/>
      <c r="I60" s="267"/>
    </row>
    <row r="61" spans="1:9" ht="32.25" customHeight="1" thickBot="1">
      <c r="A61" s="263" t="s">
        <v>213</v>
      </c>
      <c r="B61" s="264"/>
      <c r="C61" s="265"/>
      <c r="D61" s="266"/>
      <c r="E61" s="268"/>
      <c r="F61" s="268"/>
      <c r="G61" s="268">
        <v>2200</v>
      </c>
      <c r="H61" s="264"/>
      <c r="I61" s="267"/>
    </row>
    <row r="62" spans="1:9" ht="40.5" customHeight="1" thickBot="1">
      <c r="A62" s="263" t="s">
        <v>214</v>
      </c>
      <c r="B62" s="264">
        <v>4600</v>
      </c>
      <c r="C62" s="265"/>
      <c r="D62" s="266"/>
      <c r="E62" s="268"/>
      <c r="F62" s="268"/>
      <c r="G62" s="268"/>
      <c r="H62" s="264"/>
      <c r="I62" s="267"/>
    </row>
    <row r="63" spans="1:9" s="55" customFormat="1" ht="30" customHeight="1" thickBot="1">
      <c r="A63" s="263" t="s">
        <v>215</v>
      </c>
      <c r="B63" s="264"/>
      <c r="C63" s="265"/>
      <c r="D63" s="266">
        <v>5000</v>
      </c>
      <c r="E63" s="268"/>
      <c r="F63" s="268"/>
      <c r="G63" s="268"/>
      <c r="H63" s="264"/>
      <c r="I63" s="267"/>
    </row>
    <row r="64" spans="1:9" s="55" customFormat="1" ht="35.25" customHeight="1" thickBot="1">
      <c r="A64" s="263" t="s">
        <v>216</v>
      </c>
      <c r="B64" s="264"/>
      <c r="C64" s="264">
        <v>600</v>
      </c>
      <c r="D64" s="266"/>
      <c r="E64" s="268"/>
      <c r="F64" s="268"/>
      <c r="G64" s="268"/>
      <c r="H64" s="264"/>
      <c r="I64" s="267"/>
    </row>
    <row r="65" spans="1:9" ht="33" customHeight="1" thickBot="1">
      <c r="A65" s="263" t="s">
        <v>217</v>
      </c>
      <c r="B65" s="264"/>
      <c r="C65" s="264"/>
      <c r="D65" s="266"/>
      <c r="E65" s="268"/>
      <c r="F65" s="268">
        <v>0</v>
      </c>
      <c r="G65" s="268"/>
      <c r="H65" s="264"/>
      <c r="I65" s="267"/>
    </row>
    <row r="66" spans="1:9" ht="39.75" customHeight="1" thickBot="1">
      <c r="A66" s="263" t="s">
        <v>218</v>
      </c>
      <c r="B66" s="265"/>
      <c r="C66" s="265"/>
      <c r="D66" s="265"/>
      <c r="E66" s="269"/>
      <c r="F66" s="269">
        <v>5300</v>
      </c>
      <c r="G66" s="269"/>
      <c r="H66" s="265"/>
      <c r="I66" s="270"/>
    </row>
    <row r="67" spans="1:9" ht="33" customHeight="1" thickBot="1">
      <c r="A67" s="263" t="s">
        <v>219</v>
      </c>
      <c r="B67" s="265">
        <v>140000</v>
      </c>
      <c r="C67" s="265"/>
      <c r="D67" s="265"/>
      <c r="E67" s="269"/>
      <c r="F67" s="269"/>
      <c r="G67" s="269"/>
      <c r="H67" s="265"/>
      <c r="I67" s="270"/>
    </row>
    <row r="68" spans="1:9" ht="39" customHeight="1" thickBot="1">
      <c r="A68" s="263" t="s">
        <v>220</v>
      </c>
      <c r="B68" s="265"/>
      <c r="C68" s="265"/>
      <c r="D68" s="265"/>
      <c r="E68" s="265">
        <v>39800</v>
      </c>
      <c r="F68" s="265"/>
      <c r="G68" s="265"/>
      <c r="H68" s="265"/>
      <c r="I68" s="270"/>
    </row>
    <row r="69" spans="1:9" ht="32.25" customHeight="1" thickBot="1">
      <c r="A69" s="263" t="s">
        <v>221</v>
      </c>
      <c r="B69" s="265"/>
      <c r="C69" s="265"/>
      <c r="D69" s="265"/>
      <c r="E69" s="265">
        <v>60500</v>
      </c>
      <c r="F69" s="265"/>
      <c r="G69" s="265"/>
      <c r="H69" s="265"/>
      <c r="I69" s="270"/>
    </row>
    <row r="70" spans="1:9" ht="41.25" customHeight="1" thickBot="1">
      <c r="A70" s="263" t="s">
        <v>222</v>
      </c>
      <c r="B70" s="265">
        <v>20000</v>
      </c>
      <c r="C70" s="265"/>
      <c r="D70" s="265"/>
      <c r="E70" s="265"/>
      <c r="F70" s="265"/>
      <c r="G70" s="265"/>
      <c r="H70" s="265"/>
      <c r="I70" s="270"/>
    </row>
    <row r="71" spans="1:9" ht="13.5" customHeight="1" thickBot="1">
      <c r="A71" s="263" t="s">
        <v>188</v>
      </c>
      <c r="B71" s="265"/>
      <c r="C71" s="265"/>
      <c r="D71" s="265"/>
      <c r="E71" s="265"/>
      <c r="F71" s="265"/>
      <c r="G71" s="265"/>
      <c r="H71" s="265">
        <v>2600</v>
      </c>
      <c r="I71" s="270"/>
    </row>
    <row r="72" spans="1:9" ht="23.25" customHeight="1" thickBot="1">
      <c r="A72" s="57" t="s">
        <v>107</v>
      </c>
      <c r="B72" s="271">
        <f>SUM(B53:B71)</f>
        <v>164600</v>
      </c>
      <c r="C72" s="271">
        <f>SUM(C53:C69)</f>
        <v>600</v>
      </c>
      <c r="D72" s="271">
        <f>SUM(D53:D69)</f>
        <v>170000</v>
      </c>
      <c r="E72" s="271">
        <f>SUM(E53:E69)</f>
        <v>1470380</v>
      </c>
      <c r="F72" s="271">
        <f>SUM(F53:F69)</f>
        <v>5300</v>
      </c>
      <c r="G72" s="271">
        <f>SUM(G53:G69)</f>
        <v>2200</v>
      </c>
      <c r="H72" s="271">
        <f>SUM(H53:H71)</f>
        <v>2600</v>
      </c>
      <c r="I72" s="271">
        <f>SUM(I53:I69)</f>
        <v>0</v>
      </c>
    </row>
    <row r="73" spans="1:9" ht="27.75" customHeight="1" thickBot="1">
      <c r="A73" s="57" t="s">
        <v>187</v>
      </c>
      <c r="B73" s="335">
        <f>B72+C72+D72+E72+F72+G72+H72</f>
        <v>1815680</v>
      </c>
      <c r="C73" s="335"/>
      <c r="D73" s="335"/>
      <c r="E73" s="335"/>
      <c r="F73" s="335"/>
      <c r="G73" s="335"/>
      <c r="H73" s="335"/>
      <c r="I73" s="335"/>
    </row>
    <row r="74" spans="4:5" ht="13.5" customHeight="1">
      <c r="D74" s="60"/>
      <c r="E74" s="67"/>
    </row>
    <row r="75" spans="2:5" ht="22.5" customHeight="1">
      <c r="B75" s="62"/>
      <c r="D75" s="65"/>
      <c r="E75" s="70"/>
    </row>
    <row r="76" spans="3:5" ht="13.5" customHeight="1">
      <c r="C76" s="62"/>
      <c r="D76" s="65"/>
      <c r="E76" s="71"/>
    </row>
    <row r="77" spans="4:5" ht="13.5" customHeight="1">
      <c r="D77" s="66"/>
      <c r="E77" s="64"/>
    </row>
    <row r="78" spans="1:5" ht="13.5" customHeight="1">
      <c r="A78" s="62"/>
      <c r="D78" s="72"/>
      <c r="E78" s="70"/>
    </row>
    <row r="79" spans="2:5" ht="13.5" customHeight="1">
      <c r="B79" s="62"/>
      <c r="D79" s="60"/>
      <c r="E79" s="70"/>
    </row>
    <row r="80" spans="3:5" ht="13.5" customHeight="1">
      <c r="C80" s="62"/>
      <c r="D80" s="60"/>
      <c r="E80" s="63"/>
    </row>
    <row r="81" spans="3:5" ht="13.5" customHeight="1">
      <c r="C81" s="62"/>
      <c r="D81" s="66"/>
      <c r="E81" s="64"/>
    </row>
    <row r="82" spans="3:5" ht="13.5" customHeight="1">
      <c r="C82" s="62"/>
      <c r="D82" s="60"/>
      <c r="E82" s="63"/>
    </row>
    <row r="83" spans="4:5" ht="13.5" customHeight="1">
      <c r="D83" s="73"/>
      <c r="E83" s="74"/>
    </row>
    <row r="84" spans="3:5" ht="13.5" customHeight="1">
      <c r="C84" s="62"/>
      <c r="D84" s="65"/>
      <c r="E84" s="75"/>
    </row>
    <row r="85" spans="3:5" ht="13.5" customHeight="1">
      <c r="C85" s="62"/>
      <c r="D85" s="66"/>
      <c r="E85" s="67"/>
    </row>
    <row r="86" spans="1:4" ht="22.5" customHeight="1">
      <c r="A86" s="58"/>
      <c r="B86" s="58"/>
      <c r="C86" s="58"/>
      <c r="D86" s="58"/>
    </row>
    <row r="87" spans="1:4" ht="13.5" customHeight="1">
      <c r="A87" s="58"/>
      <c r="B87" s="58"/>
      <c r="C87" s="58"/>
      <c r="D87" s="58"/>
    </row>
    <row r="88" spans="1:4" ht="13.5" customHeight="1">
      <c r="A88" s="58"/>
      <c r="B88" s="58"/>
      <c r="C88" s="58"/>
      <c r="D88" s="58"/>
    </row>
    <row r="89" spans="1:4" ht="13.5" customHeight="1">
      <c r="A89" s="58"/>
      <c r="B89" s="58"/>
      <c r="C89" s="58"/>
      <c r="D89" s="58"/>
    </row>
    <row r="90" spans="1:4" ht="13.5" customHeight="1">
      <c r="A90" s="58"/>
      <c r="B90" s="58"/>
      <c r="C90" s="58"/>
      <c r="D90" s="58"/>
    </row>
    <row r="91" spans="1:4" ht="13.5" customHeight="1">
      <c r="A91" s="58"/>
      <c r="B91" s="58"/>
      <c r="C91" s="58"/>
      <c r="D91" s="58"/>
    </row>
    <row r="92" spans="1:4" ht="13.5" customHeight="1">
      <c r="A92" s="76"/>
      <c r="B92" s="58"/>
      <c r="C92" s="58"/>
      <c r="D92" s="58"/>
    </row>
    <row r="93" spans="1:4" ht="13.5" customHeight="1">
      <c r="A93" s="58"/>
      <c r="B93" s="58"/>
      <c r="C93" s="58"/>
      <c r="D93" s="58"/>
    </row>
    <row r="94" spans="1:4" ht="13.5" customHeight="1">
      <c r="A94" s="58"/>
      <c r="B94" s="58"/>
      <c r="C94" s="58"/>
      <c r="D94" s="58"/>
    </row>
    <row r="95" spans="1:4" ht="12.75">
      <c r="A95" s="58"/>
      <c r="B95" s="58"/>
      <c r="C95" s="58"/>
      <c r="D95" s="58"/>
    </row>
    <row r="96" spans="1:5" ht="12.75">
      <c r="A96" s="62"/>
      <c r="B96" s="62"/>
      <c r="C96" s="62"/>
      <c r="D96" s="77"/>
      <c r="E96" s="78"/>
    </row>
    <row r="97" spans="1:5" ht="12.75">
      <c r="A97" s="62"/>
      <c r="B97" s="62"/>
      <c r="C97" s="62"/>
      <c r="D97" s="77"/>
      <c r="E97" s="78"/>
    </row>
    <row r="98" spans="1:5" ht="12.75">
      <c r="A98" s="62"/>
      <c r="B98" s="62"/>
      <c r="C98" s="62"/>
      <c r="D98" s="77"/>
      <c r="E98" s="78"/>
    </row>
    <row r="99" spans="1:5" ht="12.75">
      <c r="A99" s="62"/>
      <c r="B99" s="62"/>
      <c r="C99" s="62"/>
      <c r="D99" s="77"/>
      <c r="E99" s="78"/>
    </row>
    <row r="100" spans="1:9" ht="18">
      <c r="A100" s="62"/>
      <c r="B100" s="62"/>
      <c r="C100" s="62"/>
      <c r="G100" s="76"/>
      <c r="H100" s="76"/>
      <c r="I100" s="76"/>
    </row>
    <row r="101" spans="1:5" ht="12.75">
      <c r="A101" s="62"/>
      <c r="B101" s="62"/>
      <c r="C101" s="62"/>
      <c r="D101" s="77"/>
      <c r="E101" s="78"/>
    </row>
    <row r="102" spans="1:5" ht="12.75">
      <c r="A102" s="62"/>
      <c r="B102" s="62"/>
      <c r="C102" s="62"/>
      <c r="D102" s="77"/>
      <c r="E102" s="80"/>
    </row>
    <row r="103" spans="1:5" ht="12.75">
      <c r="A103" s="62"/>
      <c r="B103" s="62"/>
      <c r="C103" s="62"/>
      <c r="D103" s="77"/>
      <c r="E103" s="78"/>
    </row>
    <row r="104" spans="1:5" ht="12.75">
      <c r="A104" s="62"/>
      <c r="B104" s="62"/>
      <c r="C104" s="62"/>
      <c r="D104" s="77"/>
      <c r="E104" s="68"/>
    </row>
    <row r="105" spans="4:5" ht="12.75">
      <c r="D105" s="66"/>
      <c r="E105" s="69"/>
    </row>
    <row r="112" ht="28.5" customHeight="1"/>
    <row r="136" ht="11.25" customHeight="1"/>
    <row r="137" ht="24" customHeight="1"/>
    <row r="138" ht="15" customHeight="1"/>
    <row r="139" ht="11.25" customHeight="1"/>
    <row r="141" ht="13.5" customHeight="1"/>
    <row r="142" ht="12.75" customHeight="1"/>
    <row r="143" ht="12.75" customHeight="1"/>
    <row r="149" ht="19.5" customHeight="1"/>
    <row r="150" ht="15" customHeight="1"/>
    <row r="157" ht="22.5" customHeight="1"/>
    <row r="162" ht="13.5" customHeight="1"/>
    <row r="163" ht="13.5" customHeight="1"/>
    <row r="164" ht="13.5" customHeight="1"/>
    <row r="176" spans="1:9" s="76" customFormat="1" ht="18" customHeight="1">
      <c r="A176" s="59"/>
      <c r="B176" s="59"/>
      <c r="C176" s="59"/>
      <c r="D176" s="79"/>
      <c r="E176" s="58"/>
      <c r="F176" s="58"/>
      <c r="G176" s="58"/>
      <c r="H176" s="58"/>
      <c r="I176" s="58"/>
    </row>
    <row r="177" ht="28.5" customHeight="1"/>
    <row r="181" ht="17.25" customHeight="1"/>
    <row r="182" ht="13.5" customHeight="1"/>
    <row r="188" ht="22.5" customHeight="1"/>
    <row r="189" ht="22.5" customHeight="1"/>
  </sheetData>
  <sheetProtection/>
  <mergeCells count="7">
    <mergeCell ref="B73:I73"/>
    <mergeCell ref="A1:I1"/>
    <mergeCell ref="B3:I3"/>
    <mergeCell ref="B25:I25"/>
    <mergeCell ref="B27:I27"/>
    <mergeCell ref="B49:I49"/>
    <mergeCell ref="B51:I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50"/>
      <c r="B1" s="350"/>
      <c r="C1" s="350"/>
      <c r="D1" s="350"/>
      <c r="E1" s="350"/>
      <c r="F1" s="350"/>
      <c r="G1" s="350"/>
      <c r="H1" s="350"/>
    </row>
    <row r="2" spans="1:8" s="3" customFormat="1" ht="26.25" customHeight="1">
      <c r="A2" s="350" t="s">
        <v>118</v>
      </c>
      <c r="B2" s="350"/>
      <c r="C2" s="350"/>
      <c r="D2" s="350"/>
      <c r="E2" s="350"/>
      <c r="F2" s="350"/>
      <c r="G2" s="351"/>
      <c r="H2" s="351"/>
    </row>
    <row r="3" spans="1:5" ht="9" customHeight="1" thickBot="1">
      <c r="A3" s="4"/>
      <c r="B3" s="5"/>
      <c r="C3" s="5"/>
      <c r="D3" s="5"/>
      <c r="E3" s="5"/>
    </row>
    <row r="4" spans="1:8" ht="27.75" customHeight="1" thickBot="1">
      <c r="A4" s="345"/>
      <c r="B4" s="346"/>
      <c r="C4" s="346"/>
      <c r="D4" s="346"/>
      <c r="E4" s="347"/>
      <c r="F4" s="275" t="s">
        <v>181</v>
      </c>
      <c r="G4" s="247" t="s">
        <v>182</v>
      </c>
      <c r="H4" s="247" t="s">
        <v>183</v>
      </c>
    </row>
    <row r="5" spans="1:8" ht="27.75" customHeight="1" thickBot="1">
      <c r="A5" s="352" t="s">
        <v>119</v>
      </c>
      <c r="B5" s="353"/>
      <c r="C5" s="353"/>
      <c r="D5" s="353"/>
      <c r="E5" s="349"/>
      <c r="F5" s="277">
        <v>1805260</v>
      </c>
      <c r="G5" s="277">
        <v>1814480</v>
      </c>
      <c r="H5" s="282">
        <v>1815880</v>
      </c>
    </row>
    <row r="6" spans="1:8" ht="22.5" customHeight="1" thickBot="1">
      <c r="A6" s="352" t="s">
        <v>120</v>
      </c>
      <c r="B6" s="353"/>
      <c r="C6" s="353"/>
      <c r="D6" s="353"/>
      <c r="E6" s="349"/>
      <c r="F6" s="277">
        <v>1805260</v>
      </c>
      <c r="G6" s="277">
        <v>1814480</v>
      </c>
      <c r="H6" s="282">
        <v>1815880</v>
      </c>
    </row>
    <row r="7" spans="1:8" ht="22.5" customHeight="1" thickBot="1">
      <c r="A7" s="348" t="s">
        <v>121</v>
      </c>
      <c r="B7" s="349"/>
      <c r="C7" s="349"/>
      <c r="D7" s="349"/>
      <c r="E7" s="349"/>
      <c r="F7" s="277">
        <v>0</v>
      </c>
      <c r="G7" s="281">
        <v>0</v>
      </c>
      <c r="H7" s="281">
        <v>0</v>
      </c>
    </row>
    <row r="8" spans="1:8" ht="22.5" customHeight="1" thickBot="1">
      <c r="A8" s="278" t="s">
        <v>122</v>
      </c>
      <c r="B8" s="276"/>
      <c r="C8" s="276"/>
      <c r="D8" s="276"/>
      <c r="E8" s="276"/>
      <c r="F8" s="277">
        <v>1805260</v>
      </c>
      <c r="G8" s="277">
        <v>1814480</v>
      </c>
      <c r="H8" s="282">
        <v>1815880</v>
      </c>
    </row>
    <row r="9" spans="1:8" ht="22.5" customHeight="1" thickBot="1">
      <c r="A9" s="354" t="s">
        <v>123</v>
      </c>
      <c r="B9" s="353"/>
      <c r="C9" s="353"/>
      <c r="D9" s="353"/>
      <c r="E9" s="355"/>
      <c r="F9" s="279">
        <f>F8-F10</f>
        <v>1749960</v>
      </c>
      <c r="G9" s="279">
        <f>G8-G10</f>
        <v>1759180</v>
      </c>
      <c r="H9" s="279">
        <f>H8-H10</f>
        <v>1760580</v>
      </c>
    </row>
    <row r="10" spans="1:8" ht="22.5" customHeight="1" thickBot="1">
      <c r="A10" s="348" t="s">
        <v>124</v>
      </c>
      <c r="B10" s="349"/>
      <c r="C10" s="349"/>
      <c r="D10" s="349"/>
      <c r="E10" s="349"/>
      <c r="F10" s="279">
        <v>55300</v>
      </c>
      <c r="G10" s="279">
        <v>55300</v>
      </c>
      <c r="H10" s="279">
        <v>55300</v>
      </c>
    </row>
    <row r="11" spans="1:8" ht="22.5" customHeight="1" thickBot="1">
      <c r="A11" s="354" t="s">
        <v>125</v>
      </c>
      <c r="B11" s="353"/>
      <c r="C11" s="353"/>
      <c r="D11" s="353"/>
      <c r="E11" s="353"/>
      <c r="F11" s="279">
        <f>+F5-F8</f>
        <v>0</v>
      </c>
      <c r="G11" s="281">
        <v>0</v>
      </c>
      <c r="H11" s="281">
        <v>0</v>
      </c>
    </row>
    <row r="12" spans="1:8" ht="25.5" customHeight="1" thickBot="1">
      <c r="A12" s="350"/>
      <c r="B12" s="360"/>
      <c r="C12" s="360"/>
      <c r="D12" s="360"/>
      <c r="E12" s="360"/>
      <c r="F12" s="361"/>
      <c r="G12" s="361"/>
      <c r="H12" s="361"/>
    </row>
    <row r="13" spans="1:8" ht="27.75" customHeight="1" thickBot="1">
      <c r="A13" s="345"/>
      <c r="B13" s="346"/>
      <c r="C13" s="346"/>
      <c r="D13" s="346"/>
      <c r="E13" s="347"/>
      <c r="F13" s="280" t="s">
        <v>200</v>
      </c>
      <c r="G13" s="247" t="s">
        <v>182</v>
      </c>
      <c r="H13" s="247" t="s">
        <v>183</v>
      </c>
    </row>
    <row r="14" spans="1:8" ht="22.5" customHeight="1" thickBot="1">
      <c r="A14" s="362" t="s">
        <v>126</v>
      </c>
      <c r="B14" s="363"/>
      <c r="C14" s="363"/>
      <c r="D14" s="363"/>
      <c r="E14" s="364"/>
      <c r="F14" s="277">
        <v>2600</v>
      </c>
      <c r="G14" s="277">
        <v>2600</v>
      </c>
      <c r="H14" s="277">
        <v>2600</v>
      </c>
    </row>
    <row r="15" spans="1:8" s="2" customFormat="1" ht="25.5" customHeight="1" thickBot="1">
      <c r="A15" s="359"/>
      <c r="B15" s="360"/>
      <c r="C15" s="360"/>
      <c r="D15" s="360"/>
      <c r="E15" s="360"/>
      <c r="F15" s="361"/>
      <c r="G15" s="361"/>
      <c r="H15" s="361"/>
    </row>
    <row r="16" spans="1:8" s="2" customFormat="1" ht="27.75" customHeight="1" thickBot="1">
      <c r="A16" s="345"/>
      <c r="B16" s="346"/>
      <c r="C16" s="346"/>
      <c r="D16" s="346"/>
      <c r="E16" s="347"/>
      <c r="F16" s="280" t="s">
        <v>200</v>
      </c>
      <c r="G16" s="247" t="s">
        <v>182</v>
      </c>
      <c r="H16" s="247" t="s">
        <v>183</v>
      </c>
    </row>
    <row r="17" spans="1:8" s="2" customFormat="1" ht="22.5" customHeight="1" thickBot="1">
      <c r="A17" s="352" t="s">
        <v>127</v>
      </c>
      <c r="B17" s="353"/>
      <c r="C17" s="353"/>
      <c r="D17" s="353"/>
      <c r="E17" s="353"/>
      <c r="F17" s="277"/>
      <c r="G17" s="246"/>
      <c r="H17" s="246"/>
    </row>
    <row r="18" spans="1:8" s="2" customFormat="1" ht="31.5" customHeight="1" thickBot="1">
      <c r="A18" s="352" t="s">
        <v>128</v>
      </c>
      <c r="B18" s="353"/>
      <c r="C18" s="353"/>
      <c r="D18" s="353"/>
      <c r="E18" s="353"/>
      <c r="F18" s="277"/>
      <c r="G18" s="246"/>
      <c r="H18" s="246"/>
    </row>
    <row r="19" spans="1:8" s="2" customFormat="1" ht="22.5" customHeight="1" thickBot="1">
      <c r="A19" s="354" t="s">
        <v>129</v>
      </c>
      <c r="B19" s="353"/>
      <c r="C19" s="353"/>
      <c r="D19" s="353"/>
      <c r="E19" s="353"/>
      <c r="F19" s="277"/>
      <c r="G19" s="246"/>
      <c r="H19" s="246"/>
    </row>
    <row r="20" spans="1:8" s="2" customFormat="1" ht="15" customHeight="1" thickBot="1">
      <c r="A20" s="356"/>
      <c r="B20" s="357"/>
      <c r="C20" s="357"/>
      <c r="D20" s="357"/>
      <c r="E20" s="358"/>
      <c r="F20" s="246"/>
      <c r="G20" s="246"/>
      <c r="H20" s="246"/>
    </row>
    <row r="21" spans="1:8" s="2" customFormat="1" ht="22.5" customHeight="1" thickBot="1">
      <c r="A21" s="354" t="s">
        <v>130</v>
      </c>
      <c r="B21" s="353"/>
      <c r="C21" s="353"/>
      <c r="D21" s="353"/>
      <c r="E21" s="353"/>
      <c r="F21" s="277">
        <f>SUM(F11,F14,F19)</f>
        <v>2600</v>
      </c>
      <c r="G21" s="277">
        <f>SUM(G11,G14,G19)</f>
        <v>2600</v>
      </c>
      <c r="H21" s="277">
        <f>SUM(H11,H14,H19)</f>
        <v>2600</v>
      </c>
    </row>
    <row r="22" spans="1:7" s="2" customFormat="1" ht="18" customHeight="1">
      <c r="A22" s="6"/>
      <c r="B22" s="5"/>
      <c r="C22" s="5"/>
      <c r="D22" s="5"/>
      <c r="E22" s="5"/>
      <c r="G22" s="1"/>
    </row>
  </sheetData>
  <sheetProtection/>
  <mergeCells count="19">
    <mergeCell ref="A20:E20"/>
    <mergeCell ref="A15:H15"/>
    <mergeCell ref="A19:E19"/>
    <mergeCell ref="A21:E21"/>
    <mergeCell ref="A11:E11"/>
    <mergeCell ref="A12:H12"/>
    <mergeCell ref="A17:E17"/>
    <mergeCell ref="A18:E18"/>
    <mergeCell ref="A14:E14"/>
    <mergeCell ref="A13:E13"/>
    <mergeCell ref="A16:E16"/>
    <mergeCell ref="A10:E10"/>
    <mergeCell ref="A1:H1"/>
    <mergeCell ref="A2:H2"/>
    <mergeCell ref="A5:E5"/>
    <mergeCell ref="A6:E6"/>
    <mergeCell ref="A7:E7"/>
    <mergeCell ref="A9:E9"/>
    <mergeCell ref="A4:E4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Korisnik</cp:lastModifiedBy>
  <cp:lastPrinted>2022-09-16T07:45:07Z</cp:lastPrinted>
  <dcterms:created xsi:type="dcterms:W3CDTF">2003-07-09T14:53:12Z</dcterms:created>
  <dcterms:modified xsi:type="dcterms:W3CDTF">2023-06-15T12:39:47Z</dcterms:modified>
  <cp:category/>
  <cp:version/>
  <cp:contentType/>
  <cp:contentStatus/>
</cp:coreProperties>
</file>