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35" windowHeight="8700" tabRatio="601" activeTab="1"/>
  </bookViews>
  <sheets>
    <sheet name="RASHODI" sheetId="1" r:id="rId1"/>
    <sheet name="plan prihoda" sheetId="2" r:id="rId2"/>
    <sheet name="opći dio" sheetId="3" r:id="rId3"/>
    <sheet name="NAPOMENA!!!" sheetId="4" r:id="rId4"/>
  </sheets>
  <definedNames>
    <definedName name="_xlnm.Print_Titles">'RASHODI'!$24:$24</definedName>
    <definedName name="_xlnm.Print_Area" localSheetId="1">'plan prihoda'!$A$1:$I$22</definedName>
    <definedName name="_xlnm.Print_Area" localSheetId="0">'RASHODI'!$A$1:$T$243</definedName>
  </definedNames>
  <calcPr fullCalcOnLoad="1"/>
</workbook>
</file>

<file path=xl/sharedStrings.xml><?xml version="1.0" encoding="utf-8"?>
<sst xmlns="http://schemas.openxmlformats.org/spreadsheetml/2006/main" count="356" uniqueCount="206">
  <si>
    <t>Donacije</t>
  </si>
  <si>
    <t>Ukupno</t>
  </si>
  <si>
    <t>Račun rashoda/izdatka</t>
  </si>
  <si>
    <t>Naziv računa</t>
  </si>
  <si>
    <t>u kunama</t>
  </si>
  <si>
    <t>Prihodi i primici</t>
  </si>
  <si>
    <t>Plaće za redovan rad</t>
  </si>
  <si>
    <t>Ostali rashodi za zaposlene</t>
  </si>
  <si>
    <t>Službena putovanja</t>
  </si>
  <si>
    <t>Energija</t>
  </si>
  <si>
    <t>Zakupnine i najamnine</t>
  </si>
  <si>
    <t>Komunalne usluge</t>
  </si>
  <si>
    <t>Ostali nespomenuti rashodi</t>
  </si>
  <si>
    <t>Doprinosi za zdravstv. osig.</t>
  </si>
  <si>
    <t>Uredski materijal i ostali mat.</t>
  </si>
  <si>
    <t>Sitni inventar i auto gume</t>
  </si>
  <si>
    <t>Usluge tekućeg i inv. odr.</t>
  </si>
  <si>
    <t>Usluge promidžbe i inform.</t>
  </si>
  <si>
    <t>Intelektualne i osobne usl.</t>
  </si>
  <si>
    <t>Računalne usluge</t>
  </si>
  <si>
    <t>Ostale usluge</t>
  </si>
  <si>
    <t>Premije osiguranja</t>
  </si>
  <si>
    <t>Reprezentacija</t>
  </si>
  <si>
    <t>Uredska oprema i namještaj</t>
  </si>
  <si>
    <t>Grad Pula</t>
  </si>
  <si>
    <t>Prihodi od nefinancijske imovine i nadoknade šteta s osnova osiguranja</t>
  </si>
  <si>
    <t>Materijal i sirovine</t>
  </si>
  <si>
    <t>Doprinosi za zdravstv.osig.</t>
  </si>
  <si>
    <t>Kamate na depozit</t>
  </si>
  <si>
    <t>Dodatna ulag.u nef.imovinu</t>
  </si>
  <si>
    <t>Račun rashoda / izdatka</t>
  </si>
  <si>
    <t>Članarine</t>
  </si>
  <si>
    <t>UKUPNO PRIMARNI PROGRAM</t>
  </si>
  <si>
    <t>Pomoći</t>
  </si>
  <si>
    <t>Službena, radna i zaštitna odjeća i obuća</t>
  </si>
  <si>
    <t>Pristojbe i naknade</t>
  </si>
  <si>
    <t>UKUPNO PRODUŽENI BORAVAK</t>
  </si>
  <si>
    <t>Plaće</t>
  </si>
  <si>
    <t>Doprinosi na plaće</t>
  </si>
  <si>
    <t>MATERIJALNI RASHODI</t>
  </si>
  <si>
    <t>Naknade troškova zaposlenima</t>
  </si>
  <si>
    <t>Rashodi za materijal i energiju</t>
  </si>
  <si>
    <t>Sitan inventar i auto gume</t>
  </si>
  <si>
    <t>Rashodi za usluge</t>
  </si>
  <si>
    <t>Usluge telefona,pošte i prijevoza</t>
  </si>
  <si>
    <t>Doprinosi za obvezn.osig.u sl.nezap.</t>
  </si>
  <si>
    <t>Ostali nespomenuti rashodi poslovanja</t>
  </si>
  <si>
    <t>RASHODI ZA ZAPOSLENE</t>
  </si>
  <si>
    <t>Doprinosi za ovezno osig. U slučaju nezaposl.</t>
  </si>
  <si>
    <t xml:space="preserve">Stručno usavršavanje </t>
  </si>
  <si>
    <t>Rashodi za meterijal i energiju</t>
  </si>
  <si>
    <t>Mat. i dijelovi za tek. i inv. Održavanja</t>
  </si>
  <si>
    <t>Usluge telefona, pošte i prijevoza</t>
  </si>
  <si>
    <t>Zdravstvene  i veterinarske usluge</t>
  </si>
  <si>
    <t>Naknade tr. osobama izvan radnog odnosa</t>
  </si>
  <si>
    <t xml:space="preserve">Naknade tr. osobama izvan radnog odnosa </t>
  </si>
  <si>
    <t>RASHODI ZA NABAVU NEFIN.IMOVINE</t>
  </si>
  <si>
    <t>Postrojenja i oprema</t>
  </si>
  <si>
    <t>Oprema za održavanje i zaštitu</t>
  </si>
  <si>
    <t>Uređaji,strojevi i oprema za ostale namjene</t>
  </si>
  <si>
    <t>Nematerijalna proizvedena imovina</t>
  </si>
  <si>
    <t>Ulaganja u računalne programe</t>
  </si>
  <si>
    <t>RASHODI ZA DODAT.ULAG.U NEF.IM.</t>
  </si>
  <si>
    <t>Dodatna ulag.za ostalu nefin.imovinu</t>
  </si>
  <si>
    <t>Nakn.za prijevoz,za rad na terenu i odvojeni život</t>
  </si>
  <si>
    <r>
      <t>MATERIJALNI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TROŠKOVI</t>
    </r>
  </si>
  <si>
    <t>GRAD PULA - DECENTRALIZACIJA</t>
  </si>
  <si>
    <t>ENERGIJA</t>
  </si>
  <si>
    <t>PRIJEVOZ UČENIKA</t>
  </si>
  <si>
    <t>HITNE INTERVENCIJE</t>
  </si>
  <si>
    <t>Roditelji</t>
  </si>
  <si>
    <t>OSTALO</t>
  </si>
  <si>
    <t>UKUPNO AKTIVNOST</t>
  </si>
  <si>
    <t>Prihodi za posebne namjene:SOCIJANI PROGRAM</t>
  </si>
  <si>
    <t>Pomoći talijanska unija</t>
  </si>
  <si>
    <t>Donacije tu</t>
  </si>
  <si>
    <t>Usluge tekućeg i inv. odr. - opremanje</t>
  </si>
  <si>
    <t>Vlastiti prihodi</t>
  </si>
  <si>
    <t>Decentralizacija - tekuće pomoći</t>
  </si>
  <si>
    <t>Decentralizacija  - kapitalne pomoći</t>
  </si>
  <si>
    <t>Brojčana oznaka i naziv programa</t>
  </si>
  <si>
    <t>socijalni program</t>
  </si>
  <si>
    <t>Račun 
rashoda/
izdatka</t>
  </si>
  <si>
    <t xml:space="preserve">Grad Pula </t>
  </si>
  <si>
    <t>Državni proračun</t>
  </si>
  <si>
    <t>POMOĆI (decentral)</t>
  </si>
  <si>
    <t>Prihodi od nefinanc. imovine</t>
  </si>
  <si>
    <t>PROCJENA
2013.</t>
  </si>
  <si>
    <t>materijalni rashodi</t>
  </si>
  <si>
    <t>namirnice</t>
  </si>
  <si>
    <t>UKUPNO A/Tpr./Kpr.</t>
  </si>
  <si>
    <t>Grad Vodnjan</t>
  </si>
  <si>
    <t>Općinski proračuni</t>
  </si>
  <si>
    <t>Sufinanciranje roditelji</t>
  </si>
  <si>
    <t>Baknarske usluge i usluge platnog prometa</t>
  </si>
  <si>
    <t>Zatezne kamate</t>
  </si>
  <si>
    <t>Ostali financijski rashodi</t>
  </si>
  <si>
    <t>Zdravstvene i veterinarske usluge</t>
  </si>
  <si>
    <t>prihodi</t>
  </si>
  <si>
    <t xml:space="preserve">Vlastiti </t>
  </si>
  <si>
    <t>FINANCIJSKI RASHODI</t>
  </si>
  <si>
    <t>Prihodi za posebne namjene-Zavod za zapošljavanje</t>
  </si>
  <si>
    <t>Ostale naknade troškova zaposlenicima</t>
  </si>
  <si>
    <t>Naknade članovima povjerenstava</t>
  </si>
  <si>
    <t>Knjige u knjižnici</t>
  </si>
  <si>
    <t>Napomena - socijalni program:</t>
  </si>
  <si>
    <t>Školska marenda</t>
  </si>
  <si>
    <t>Produženi boravak</t>
  </si>
  <si>
    <t>UKUPNO</t>
  </si>
  <si>
    <t>Opći prihodi i primici</t>
  </si>
  <si>
    <t>Prihodi za posebne namjene</t>
  </si>
  <si>
    <t xml:space="preserve">Donacije </t>
  </si>
  <si>
    <t>Namjenski primici</t>
  </si>
  <si>
    <t>Ukupno (po izvorima)</t>
  </si>
  <si>
    <t>Pomoći-talijanska unija</t>
  </si>
  <si>
    <t>Pomoći-državni proračun</t>
  </si>
  <si>
    <t>Tekuće pomoći iz državnog proračuna</t>
  </si>
  <si>
    <t>Ostali nespomenuti prihodi</t>
  </si>
  <si>
    <t>Sportska i glazbena oprema</t>
  </si>
  <si>
    <t>Uređaji, strojevi i oprema za ostale namjene</t>
  </si>
  <si>
    <t>PLAN PRIHODA I PRIMITAKA</t>
  </si>
  <si>
    <t>Izvor prihoda i primitaka</t>
  </si>
  <si>
    <t>Oznaka rač.iz računs.plana</t>
  </si>
  <si>
    <t>Namjenski primici od zaduživanja</t>
  </si>
  <si>
    <t>63211-POTPORE OD MEĐUNARODNIH ORGANIZACIJA</t>
  </si>
  <si>
    <t>65264-PRIHODI PO POSEBNIM PROPISIMA</t>
  </si>
  <si>
    <t>65267-PRIHODI S NASLOVA OSIGURANJA I REFUND.ŠTETA</t>
  </si>
  <si>
    <t>65269-OSTALI NESPOMENUTI PRIHODI PO POSEBNIM PROPISIMA</t>
  </si>
  <si>
    <t>66151-PRIHODI OD PRUŽENIH USLUGA</t>
  </si>
  <si>
    <t>66314-DONACIJE OD PRAVNIH I FIZIČKIH OSOBA IZVAN OPĆEG PROR.</t>
  </si>
  <si>
    <t>67111-PRIHODI IZ PRORAČUNA GRADA PULA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</si>
  <si>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</si>
  <si>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</si>
  <si>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</si>
  <si>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</si>
  <si>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</si>
  <si>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</si>
  <si>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</si>
  <si>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</si>
  <si>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</si>
  <si>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</si>
  <si>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</si>
  <si>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</si>
  <si>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</si>
  <si>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AKTIVNOST:A502001  DECENTRALIZIRANE FUNKCIJE OSNOVNOŠKOLSKOG OBRAZOVANJA</t>
  </si>
  <si>
    <t>AKTIVNOST:  A503002: PRODUŽENI BORAVAK U OSNOVNIM ŠKOLAMA</t>
  </si>
  <si>
    <t xml:space="preserve"> AKTIVNOST:  A503003 SUFINANCIRANJE I OSTALI PRIHODI</t>
  </si>
  <si>
    <t>Županijski proračun</t>
  </si>
  <si>
    <t>63611-PRIHODI IZ PRORAČUNA -DRUGI GRADSKI PRORAČUNI</t>
  </si>
  <si>
    <t>63611-PRIHODI IZ PRORAČUNA OPĆINA</t>
  </si>
  <si>
    <t>67111-TEKUĆE POMOĆI IZRAVNANJA ZA DECENTRALIZIRANE FUNKCIJE</t>
  </si>
  <si>
    <t>67111-PRIHODI IZ PRORAČUNA GRADA PULA-SOCIJALNI PROGRAM</t>
  </si>
  <si>
    <t>Donacije-talijanska unija-</t>
  </si>
  <si>
    <t>Donacije -državni proračun-ZAKLADA ZA DJECU</t>
  </si>
  <si>
    <t xml:space="preserve"> AKTIVNOST:            ZAJEDNO DO ZNANJA</t>
  </si>
  <si>
    <t>Tekuće pomoći iz drž prorač-PROJEKT ZAJEDNO DO ZNANJA</t>
  </si>
  <si>
    <t>63611-PRIHODI IZ PRORAČUNA -ŽUPANIJA</t>
  </si>
  <si>
    <t>Prijedlog plana     
za 2020.</t>
  </si>
  <si>
    <t>RASHODI POSLOVANJA</t>
  </si>
  <si>
    <t>PLAĆE</t>
  </si>
  <si>
    <t>Plaće za rad iznad norme</t>
  </si>
  <si>
    <t>Plaća za posebne uvjete rada</t>
  </si>
  <si>
    <t>DOPRINOSI NA PLAĆE</t>
  </si>
  <si>
    <t>Doprinosi za zdravstveno osiguranje i nesreće</t>
  </si>
  <si>
    <t>OSTALI RASHODI ZA ZAPOSLENE</t>
  </si>
  <si>
    <t>Rashodi za zaposlene (jubilarne,pomoći,otpremnine)</t>
  </si>
  <si>
    <t>NAKNADE TROŠKOVA ZAPOSLENICIMA</t>
  </si>
  <si>
    <t>Naknade za prijevoz</t>
  </si>
  <si>
    <t>RASHODI ZA USLUGE</t>
  </si>
  <si>
    <t>Intelektualne i osobne usluge</t>
  </si>
  <si>
    <t>PRISTOJBE I NAKNADE</t>
  </si>
  <si>
    <t>Novčana naknada poslodavca zbog nezapošljavanja osoba sa invaliditetom</t>
  </si>
  <si>
    <t>UKUPNO RASHODI</t>
  </si>
  <si>
    <t>Osnovna škola Scuola Elementare "Giuseppina Martinuzzi" Pula Pola</t>
  </si>
  <si>
    <t>AKTIVNOST: ADMINISTRATIVNO, TEHNIČKO I STRUČNO OSOBLJE</t>
  </si>
  <si>
    <t>Račun rashoda</t>
  </si>
  <si>
    <t>Naziv računa RASHODA</t>
  </si>
  <si>
    <t>Proračun država</t>
  </si>
  <si>
    <t>MZOŠ - Plaće</t>
  </si>
  <si>
    <t>Ukupno prihodi i primici za 2020.</t>
  </si>
  <si>
    <t>Ostale naknade građanima i kućanstvima iz proračuna</t>
  </si>
  <si>
    <t>Naknade građanima i kućanstvima u naravi</t>
  </si>
  <si>
    <t>SVEUKUPNO</t>
  </si>
  <si>
    <t>SVEUKUPNO+MZOŠ</t>
  </si>
  <si>
    <t>Donacije + Hitne intevencije</t>
  </si>
  <si>
    <t>Ukupno bez MZOŠ</t>
  </si>
  <si>
    <t>Napomene:</t>
  </si>
  <si>
    <t>63612-PLAĆE MZOŠ</t>
  </si>
  <si>
    <t>63612-TEKUĆE POMOĆI IZ DRŽAVNOG PRORAČUNA</t>
  </si>
  <si>
    <t>63622-TEKUĆE POMOĆI IZ DRŽAVNOG PRORAČUNA</t>
  </si>
  <si>
    <t>Voditelj računovodstva</t>
  </si>
  <si>
    <t>Ravnateljica</t>
  </si>
  <si>
    <t>__________________________</t>
  </si>
  <si>
    <t>FINANCIJSKI REBALANS ZA 2020. GODINU</t>
  </si>
  <si>
    <t>Rebalans 2020.</t>
  </si>
  <si>
    <t xml:space="preserve"> Rebalans 2020.</t>
  </si>
  <si>
    <t>1. pb -&gt; 5 zaposlenika plaća mjesečno cca 60.000 x 12 mj = 720.000 kn</t>
  </si>
  <si>
    <t>2. otvoriti poziciju prihoda od osiguranja za štete i sl. i dva konta rashoda za knjige i tablete</t>
  </si>
  <si>
    <t>720.000*80% = 576.000   -&gt; tekući plan 403.300 -&gt; povećanje u rebalansu na 535.300 kn</t>
  </si>
  <si>
    <t xml:space="preserve">Prihodi s naslova osiguranja, refundacija šteta </t>
  </si>
  <si>
    <t>dosad potrošeno 345.000 kn za 6 plaća, još 6 plaća preostaje , 3 škola 3 grad i tjt</t>
  </si>
  <si>
    <t xml:space="preserve"> Pula, 16.06.2020.</t>
  </si>
  <si>
    <t>3. otvoriti konto energije na sufinaciranju</t>
  </si>
  <si>
    <t>Višak 2019.</t>
  </si>
  <si>
    <t>Višak 2019</t>
  </si>
  <si>
    <t>Prihodi od osiguranja/šteta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</si>
</sst>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\ &quot;kn&quot;"/>
    <numFmt numFmtId="166" formatCode="#,##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</numFmts>
  <fonts count="68">
    <font>
      <sz val="10"/>
      <name val="Arial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3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4" fillId="0" borderId="10" xfId="0" applyFont="1" applyBorder="1" applyAlignment="1" quotePrefix="1">
      <alignment horizontal="left" wrapText="1"/>
    </xf>
    <xf numFmtId="0" fontId="24" fillId="0" borderId="11" xfId="0" applyFont="1" applyBorder="1" applyAlignment="1" quotePrefix="1">
      <alignment horizontal="left" wrapText="1"/>
    </xf>
    <xf numFmtId="0" fontId="24" fillId="0" borderId="11" xfId="0" applyFont="1" applyBorder="1" applyAlignment="1" quotePrefix="1">
      <alignment horizontal="center" wrapText="1"/>
    </xf>
    <xf numFmtId="0" fontId="24" fillId="0" borderId="11" xfId="0" applyNumberFormat="1" applyFont="1" applyFill="1" applyBorder="1" applyAlignment="1" applyProtection="1" quotePrefix="1">
      <alignment horizontal="left"/>
      <protection/>
    </xf>
    <xf numFmtId="0" fontId="19" fillId="0" borderId="12" xfId="0" applyNumberFormat="1" applyFont="1" applyFill="1" applyBorder="1" applyAlignment="1" applyProtection="1">
      <alignment horizont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/>
      <protection/>
    </xf>
    <xf numFmtId="3" fontId="24" fillId="0" borderId="12" xfId="0" applyNumberFormat="1" applyFont="1" applyBorder="1" applyAlignment="1">
      <alignment horizontal="right"/>
    </xf>
    <xf numFmtId="3" fontId="24" fillId="0" borderId="12" xfId="0" applyNumberFormat="1" applyFont="1" applyFill="1" applyBorder="1" applyAlignment="1" applyProtection="1">
      <alignment horizontal="right" wrapText="1"/>
      <protection/>
    </xf>
    <xf numFmtId="0" fontId="19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26" fillId="0" borderId="11" xfId="0" applyNumberFormat="1" applyFont="1" applyFill="1" applyBorder="1" applyAlignment="1" applyProtection="1">
      <alignment wrapText="1"/>
      <protection/>
    </xf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 applyAlignment="1" quotePrefix="1">
      <alignment horizontal="left"/>
    </xf>
    <xf numFmtId="0" fontId="24" fillId="0" borderId="11" xfId="0" applyNumberFormat="1" applyFont="1" applyFill="1" applyBorder="1" applyAlignment="1" applyProtection="1">
      <alignment wrapText="1"/>
      <protection/>
    </xf>
    <xf numFmtId="0" fontId="26" fillId="0" borderId="11" xfId="0" applyNumberFormat="1" applyFont="1" applyFill="1" applyBorder="1" applyAlignment="1" applyProtection="1">
      <alignment horizontal="center" wrapText="1"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wrapText="1"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2" fillId="33" borderId="16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0" fontId="4" fillId="33" borderId="17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 quotePrefix="1">
      <alignment horizontal="left"/>
    </xf>
    <xf numFmtId="0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wrapText="1"/>
    </xf>
    <xf numFmtId="3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wrapText="1"/>
    </xf>
    <xf numFmtId="0" fontId="9" fillId="33" borderId="19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 wrapText="1"/>
    </xf>
    <xf numFmtId="1" fontId="4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left" vertical="center" wrapText="1" readingOrder="1"/>
    </xf>
    <xf numFmtId="3" fontId="4" fillId="33" borderId="0" xfId="0" applyNumberFormat="1" applyFont="1" applyFill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3" fontId="4" fillId="33" borderId="0" xfId="0" applyNumberFormat="1" applyFont="1" applyFill="1" applyAlignment="1">
      <alignment horizontal="left"/>
    </xf>
    <xf numFmtId="1" fontId="4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wrapText="1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 wrapText="1"/>
    </xf>
    <xf numFmtId="1" fontId="4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1" fontId="11" fillId="33" borderId="23" xfId="0" applyNumberFormat="1" applyFont="1" applyFill="1" applyBorder="1" applyAlignment="1">
      <alignment wrapText="1"/>
    </xf>
    <xf numFmtId="3" fontId="12" fillId="33" borderId="24" xfId="0" applyNumberFormat="1" applyFont="1" applyFill="1" applyBorder="1" applyAlignment="1">
      <alignment horizontal="right" vertical="center" wrapText="1"/>
    </xf>
    <xf numFmtId="3" fontId="12" fillId="33" borderId="25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right" wrapText="1"/>
    </xf>
    <xf numFmtId="3" fontId="12" fillId="33" borderId="25" xfId="0" applyNumberFormat="1" applyFont="1" applyFill="1" applyBorder="1" applyAlignment="1">
      <alignment horizontal="right" vertical="center" wrapText="1"/>
    </xf>
    <xf numFmtId="3" fontId="12" fillId="33" borderId="26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2" fillId="33" borderId="28" xfId="0" applyNumberFormat="1" applyFont="1" applyFill="1" applyBorder="1" applyAlignment="1">
      <alignment horizontal="right" vertical="center" wrapText="1"/>
    </xf>
    <xf numFmtId="3" fontId="12" fillId="33" borderId="28" xfId="0" applyNumberFormat="1" applyFont="1" applyFill="1" applyBorder="1" applyAlignment="1">
      <alignment horizontal="right"/>
    </xf>
    <xf numFmtId="3" fontId="12" fillId="33" borderId="29" xfId="0" applyNumberFormat="1" applyFont="1" applyFill="1" applyBorder="1" applyAlignment="1">
      <alignment horizontal="right" wrapText="1"/>
    </xf>
    <xf numFmtId="3" fontId="12" fillId="33" borderId="29" xfId="0" applyNumberFormat="1" applyFont="1" applyFill="1" applyBorder="1" applyAlignment="1">
      <alignment horizontal="right" vertical="center" wrapText="1"/>
    </xf>
    <xf numFmtId="3" fontId="12" fillId="33" borderId="13" xfId="0" applyNumberFormat="1" applyFont="1" applyFill="1" applyBorder="1" applyAlignment="1">
      <alignment horizontal="right" vertical="center" wrapText="1"/>
    </xf>
    <xf numFmtId="3" fontId="11" fillId="33" borderId="30" xfId="0" applyNumberFormat="1" applyFont="1" applyFill="1" applyBorder="1" applyAlignment="1">
      <alignment horizontal="right" vertical="center" wrapText="1"/>
    </xf>
    <xf numFmtId="3" fontId="12" fillId="33" borderId="29" xfId="0" applyNumberFormat="1" applyFont="1" applyFill="1" applyBorder="1" applyAlignment="1">
      <alignment horizontal="right"/>
    </xf>
    <xf numFmtId="3" fontId="12" fillId="33" borderId="13" xfId="0" applyNumberFormat="1" applyFont="1" applyFill="1" applyBorder="1" applyAlignment="1">
      <alignment horizontal="right"/>
    </xf>
    <xf numFmtId="3" fontId="11" fillId="33" borderId="30" xfId="0" applyNumberFormat="1" applyFont="1" applyFill="1" applyBorder="1" applyAlignment="1">
      <alignment horizontal="right"/>
    </xf>
    <xf numFmtId="3" fontId="17" fillId="33" borderId="31" xfId="0" applyNumberFormat="1" applyFont="1" applyFill="1" applyBorder="1" applyAlignment="1">
      <alignment horizontal="right"/>
    </xf>
    <xf numFmtId="3" fontId="17" fillId="33" borderId="23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vertical="center" wrapText="1"/>
      <protection/>
    </xf>
    <xf numFmtId="0" fontId="14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quotePrefix="1">
      <alignment horizontal="left" vertical="center"/>
    </xf>
    <xf numFmtId="0" fontId="18" fillId="33" borderId="0" xfId="0" applyFont="1" applyFill="1" applyBorder="1" applyAlignment="1" quotePrefix="1">
      <alignment horizontal="center" vertical="center"/>
    </xf>
    <xf numFmtId="0" fontId="18" fillId="33" borderId="0" xfId="0" applyFont="1" applyFill="1" applyBorder="1" applyAlignment="1" quotePrefix="1">
      <alignment horizontal="left" vertical="center"/>
    </xf>
    <xf numFmtId="0" fontId="21" fillId="33" borderId="0" xfId="0" applyFont="1" applyFill="1" applyBorder="1" applyAlignment="1" quotePrefix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0" fillId="33" borderId="0" xfId="0" applyFont="1" applyFill="1" applyBorder="1" applyAlignment="1" quotePrefix="1">
      <alignment horizontal="left" vertical="center" wrapText="1"/>
    </xf>
    <xf numFmtId="0" fontId="21" fillId="33" borderId="0" xfId="0" applyFont="1" applyFill="1" applyBorder="1" applyAlignment="1" quotePrefix="1">
      <alignment horizontal="left" vertical="center" wrapText="1"/>
    </xf>
    <xf numFmtId="0" fontId="20" fillId="33" borderId="0" xfId="0" applyFont="1" applyFill="1" applyBorder="1" applyAlignment="1" quotePrefix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0" xfId="0" applyNumberFormat="1" applyFont="1" applyFill="1" applyBorder="1" applyAlignment="1" applyProtection="1" quotePrefix="1">
      <alignment horizontal="center" vertical="center"/>
      <protection/>
    </xf>
    <xf numFmtId="3" fontId="23" fillId="33" borderId="0" xfId="0" applyNumberFormat="1" applyFont="1" applyFill="1" applyBorder="1" applyAlignment="1" applyProtection="1">
      <alignment/>
      <protection/>
    </xf>
    <xf numFmtId="0" fontId="20" fillId="33" borderId="11" xfId="0" applyFont="1" applyFill="1" applyBorder="1" applyAlignment="1" quotePrefix="1">
      <alignment horizontal="left" vertical="center" wrapText="1"/>
    </xf>
    <xf numFmtId="0" fontId="20" fillId="33" borderId="11" xfId="0" applyFont="1" applyFill="1" applyBorder="1" applyAlignment="1" quotePrefix="1">
      <alignment horizontal="center" vertical="center" wrapText="1"/>
    </xf>
    <xf numFmtId="0" fontId="19" fillId="33" borderId="11" xfId="0" applyNumberFormat="1" applyFont="1" applyFill="1" applyBorder="1" applyAlignment="1" applyProtection="1" quotePrefix="1">
      <alignment horizontal="left" vertical="center"/>
      <protection/>
    </xf>
    <xf numFmtId="0" fontId="14" fillId="33" borderId="0" xfId="0" applyNumberFormat="1" applyFont="1" applyFill="1" applyBorder="1" applyAlignment="1" applyProtection="1" quotePrefix="1">
      <alignment horizontal="center" vertical="center"/>
      <protection/>
    </xf>
    <xf numFmtId="3" fontId="14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 quotePrefix="1">
      <alignment horizontal="left"/>
      <protection/>
    </xf>
    <xf numFmtId="3" fontId="14" fillId="33" borderId="0" xfId="0" applyNumberFormat="1" applyFont="1" applyFill="1" applyBorder="1" applyAlignment="1" applyProtection="1">
      <alignment/>
      <protection/>
    </xf>
    <xf numFmtId="3" fontId="19" fillId="33" borderId="0" xfId="0" applyNumberFormat="1" applyFont="1" applyFill="1" applyBorder="1" applyAlignment="1" applyProtection="1" quotePrefix="1">
      <alignment horizontal="left" wrapText="1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 quotePrefix="1">
      <alignment horizontal="left" vertical="center"/>
    </xf>
    <xf numFmtId="3" fontId="14" fillId="33" borderId="0" xfId="0" applyNumberFormat="1" applyFont="1" applyFill="1" applyBorder="1" applyAlignment="1" applyProtection="1">
      <alignment horizontal="left"/>
      <protection/>
    </xf>
    <xf numFmtId="0" fontId="25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 quotePrefix="1">
      <alignment horizontal="left"/>
      <protection/>
    </xf>
    <xf numFmtId="0" fontId="0" fillId="33" borderId="0" xfId="0" applyFont="1" applyFill="1" applyAlignment="1">
      <alignment horizontal="center" wrapText="1"/>
    </xf>
    <xf numFmtId="1" fontId="11" fillId="33" borderId="23" xfId="0" applyNumberFormat="1" applyFont="1" applyFill="1" applyBorder="1" applyAlignment="1">
      <alignment horizontal="right" vertical="top" wrapText="1"/>
    </xf>
    <xf numFmtId="0" fontId="11" fillId="33" borderId="32" xfId="0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/>
    </xf>
    <xf numFmtId="0" fontId="4" fillId="33" borderId="34" xfId="0" applyNumberFormat="1" applyFont="1" applyFill="1" applyBorder="1" applyAlignment="1" quotePrefix="1">
      <alignment horizontal="left"/>
    </xf>
    <xf numFmtId="3" fontId="2" fillId="33" borderId="35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/>
    </xf>
    <xf numFmtId="3" fontId="7" fillId="33" borderId="12" xfId="0" applyNumberFormat="1" applyFont="1" applyFill="1" applyBorder="1" applyAlignment="1">
      <alignment horizontal="right" wrapText="1"/>
    </xf>
    <xf numFmtId="0" fontId="4" fillId="33" borderId="12" xfId="0" applyNumberFormat="1" applyFont="1" applyFill="1" applyBorder="1" applyAlignment="1" quotePrefix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0" fontId="4" fillId="33" borderId="12" xfId="0" applyNumberFormat="1" applyFont="1" applyFill="1" applyBorder="1" applyAlignment="1">
      <alignment horizontal="left" wrapText="1"/>
    </xf>
    <xf numFmtId="1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3" fillId="33" borderId="12" xfId="0" applyNumberFormat="1" applyFont="1" applyFill="1" applyBorder="1" applyAlignment="1" quotePrefix="1">
      <alignment horizontal="left"/>
    </xf>
    <xf numFmtId="3" fontId="2" fillId="33" borderId="36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wrapText="1"/>
    </xf>
    <xf numFmtId="0" fontId="4" fillId="33" borderId="12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left"/>
    </xf>
    <xf numFmtId="3" fontId="2" fillId="33" borderId="23" xfId="0" applyNumberFormat="1" applyFont="1" applyFill="1" applyBorder="1" applyAlignment="1">
      <alignment/>
    </xf>
    <xf numFmtId="0" fontId="3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 wrapText="1"/>
    </xf>
    <xf numFmtId="0" fontId="4" fillId="33" borderId="23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wrapText="1"/>
    </xf>
    <xf numFmtId="0" fontId="3" fillId="33" borderId="23" xfId="0" applyNumberFormat="1" applyFont="1" applyFill="1" applyBorder="1" applyAlignment="1" quotePrefix="1">
      <alignment horizontal="left"/>
    </xf>
    <xf numFmtId="0" fontId="3" fillId="33" borderId="23" xfId="0" applyNumberFormat="1" applyFont="1" applyFill="1" applyBorder="1" applyAlignment="1">
      <alignment wrapText="1"/>
    </xf>
    <xf numFmtId="0" fontId="4" fillId="33" borderId="23" xfId="0" applyNumberFormat="1" applyFont="1" applyFill="1" applyBorder="1" applyAlignment="1">
      <alignment wrapText="1"/>
    </xf>
    <xf numFmtId="0" fontId="3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wrapText="1"/>
    </xf>
    <xf numFmtId="3" fontId="7" fillId="33" borderId="23" xfId="0" applyNumberFormat="1" applyFont="1" applyFill="1" applyBorder="1" applyAlignment="1">
      <alignment wrapText="1"/>
    </xf>
    <xf numFmtId="0" fontId="4" fillId="33" borderId="23" xfId="0" applyNumberFormat="1" applyFont="1" applyFill="1" applyBorder="1" applyAlignment="1">
      <alignment horizontal="left"/>
    </xf>
    <xf numFmtId="0" fontId="3" fillId="33" borderId="23" xfId="0" applyNumberFormat="1" applyFont="1" applyFill="1" applyBorder="1" applyAlignment="1">
      <alignment horizontal="left"/>
    </xf>
    <xf numFmtId="0" fontId="12" fillId="34" borderId="37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left" vertical="center" wrapText="1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left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left" vertical="center" wrapText="1"/>
    </xf>
    <xf numFmtId="3" fontId="4" fillId="11" borderId="12" xfId="0" applyNumberFormat="1" applyFont="1" applyFill="1" applyBorder="1" applyAlignment="1">
      <alignment horizontal="center" vertical="center" wrapText="1" readingOrder="1"/>
    </xf>
    <xf numFmtId="3" fontId="4" fillId="11" borderId="12" xfId="0" applyNumberFormat="1" applyFont="1" applyFill="1" applyBorder="1" applyAlignment="1">
      <alignment horizontal="center" vertical="center" wrapText="1"/>
    </xf>
    <xf numFmtId="3" fontId="4" fillId="11" borderId="11" xfId="0" applyNumberFormat="1" applyFont="1" applyFill="1" applyBorder="1" applyAlignment="1">
      <alignment horizontal="center" vertical="center" wrapText="1" readingOrder="1"/>
    </xf>
    <xf numFmtId="0" fontId="3" fillId="11" borderId="12" xfId="0" applyNumberFormat="1" applyFont="1" applyFill="1" applyBorder="1" applyAlignment="1">
      <alignment horizontal="center" vertical="center" wrapText="1"/>
    </xf>
    <xf numFmtId="0" fontId="4" fillId="11" borderId="12" xfId="0" applyNumberFormat="1" applyFont="1" applyFill="1" applyBorder="1" applyAlignment="1">
      <alignment horizontal="center" vertical="center" wrapText="1"/>
    </xf>
    <xf numFmtId="3" fontId="4" fillId="11" borderId="1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vertical="center" wrapText="1" readingOrder="1"/>
    </xf>
    <xf numFmtId="3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 readingOrder="1"/>
    </xf>
    <xf numFmtId="3" fontId="10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0" fontId="2" fillId="9" borderId="0" xfId="0" applyNumberFormat="1" applyFont="1" applyFill="1" applyBorder="1" applyAlignment="1">
      <alignment/>
    </xf>
    <xf numFmtId="0" fontId="4" fillId="9" borderId="0" xfId="0" applyNumberFormat="1" applyFont="1" applyFill="1" applyBorder="1" applyAlignment="1">
      <alignment/>
    </xf>
    <xf numFmtId="0" fontId="3" fillId="9" borderId="0" xfId="0" applyNumberFormat="1" applyFont="1" applyFill="1" applyBorder="1" applyAlignment="1">
      <alignment/>
    </xf>
    <xf numFmtId="3" fontId="4" fillId="9" borderId="0" xfId="0" applyNumberFormat="1" applyFont="1" applyFill="1" applyBorder="1" applyAlignment="1">
      <alignment/>
    </xf>
    <xf numFmtId="3" fontId="2" fillId="9" borderId="0" xfId="0" applyNumberFormat="1" applyFont="1" applyFill="1" applyAlignment="1">
      <alignment horizontal="left"/>
    </xf>
    <xf numFmtId="0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/>
    </xf>
    <xf numFmtId="3" fontId="2" fillId="9" borderId="0" xfId="0" applyNumberFormat="1" applyFont="1" applyFill="1" applyBorder="1" applyAlignment="1">
      <alignment wrapText="1"/>
    </xf>
    <xf numFmtId="3" fontId="2" fillId="9" borderId="0" xfId="0" applyNumberFormat="1" applyFont="1" applyFill="1" applyAlignment="1">
      <alignment horizontal="left"/>
    </xf>
    <xf numFmtId="3" fontId="2" fillId="9" borderId="0" xfId="0" applyNumberFormat="1" applyFont="1" applyFill="1" applyAlignment="1" quotePrefix="1">
      <alignment horizontal="left"/>
    </xf>
    <xf numFmtId="3" fontId="7" fillId="9" borderId="0" xfId="0" applyNumberFormat="1" applyFont="1" applyFill="1" applyAlignment="1">
      <alignment/>
    </xf>
    <xf numFmtId="3" fontId="7" fillId="9" borderId="0" xfId="0" applyNumberFormat="1" applyFont="1" applyFill="1" applyAlignment="1">
      <alignment wrapText="1"/>
    </xf>
    <xf numFmtId="3" fontId="2" fillId="9" borderId="0" xfId="0" applyNumberFormat="1" applyFont="1" applyFill="1" applyAlignment="1">
      <alignment/>
    </xf>
    <xf numFmtId="3" fontId="8" fillId="9" borderId="0" xfId="0" applyNumberFormat="1" applyFont="1" applyFill="1" applyBorder="1" applyAlignment="1" quotePrefix="1">
      <alignment horizontal="left"/>
    </xf>
    <xf numFmtId="3" fontId="9" fillId="9" borderId="0" xfId="0" applyNumberFormat="1" applyFont="1" applyFill="1" applyBorder="1" applyAlignment="1" quotePrefix="1">
      <alignment horizontal="left"/>
    </xf>
    <xf numFmtId="3" fontId="8" fillId="9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33" fillId="33" borderId="0" xfId="0" applyFont="1" applyFill="1" applyAlignment="1">
      <alignment horizontal="center" wrapText="1"/>
    </xf>
    <xf numFmtId="3" fontId="2" fillId="33" borderId="12" xfId="0" applyNumberFormat="1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0" fontId="34" fillId="33" borderId="12" xfId="0" applyNumberFormat="1" applyFont="1" applyFill="1" applyBorder="1" applyAlignment="1">
      <alignment horizontal="center" vertical="center"/>
    </xf>
    <xf numFmtId="3" fontId="7" fillId="33" borderId="12" xfId="0" applyNumberFormat="1" applyFont="1" applyFill="1" applyBorder="1" applyAlignment="1">
      <alignment vertical="center"/>
    </xf>
    <xf numFmtId="0" fontId="4" fillId="11" borderId="41" xfId="0" applyNumberFormat="1" applyFont="1" applyFill="1" applyBorder="1" applyAlignment="1">
      <alignment horizontal="center" vertical="center" wrapText="1"/>
    </xf>
    <xf numFmtId="3" fontId="4" fillId="11" borderId="41" xfId="0" applyNumberFormat="1" applyFont="1" applyFill="1" applyBorder="1" applyAlignment="1">
      <alignment horizontal="center" vertical="center" wrapText="1" readingOrder="1"/>
    </xf>
    <xf numFmtId="3" fontId="4" fillId="11" borderId="41" xfId="0" applyNumberFormat="1" applyFont="1" applyFill="1" applyBorder="1" applyAlignment="1">
      <alignment horizontal="center" vertical="center" wrapText="1"/>
    </xf>
    <xf numFmtId="3" fontId="4" fillId="11" borderId="17" xfId="0" applyNumberFormat="1" applyFont="1" applyFill="1" applyBorder="1" applyAlignment="1">
      <alignment horizontal="center" vertical="center" wrapText="1" readingOrder="1"/>
    </xf>
    <xf numFmtId="3" fontId="4" fillId="11" borderId="17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/>
    </xf>
    <xf numFmtId="0" fontId="5" fillId="33" borderId="12" xfId="0" applyNumberFormat="1" applyFont="1" applyFill="1" applyBorder="1" applyAlignment="1" quotePrefix="1">
      <alignment horizontal="left" vertical="center"/>
    </xf>
    <xf numFmtId="3" fontId="9" fillId="9" borderId="0" xfId="0" applyNumberFormat="1" applyFont="1" applyFill="1" applyBorder="1" applyAlignment="1">
      <alignment horizontal="left"/>
    </xf>
    <xf numFmtId="1" fontId="11" fillId="33" borderId="42" xfId="0" applyNumberFormat="1" applyFont="1" applyFill="1" applyBorder="1" applyAlignment="1">
      <alignment horizontal="left" vertical="center"/>
    </xf>
    <xf numFmtId="0" fontId="12" fillId="35" borderId="43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left" vertical="center" wrapText="1"/>
    </xf>
    <xf numFmtId="0" fontId="12" fillId="35" borderId="44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vertical="center" wrapText="1"/>
    </xf>
    <xf numFmtId="0" fontId="12" fillId="11" borderId="29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left" vertical="center" wrapText="1"/>
    </xf>
    <xf numFmtId="0" fontId="31" fillId="38" borderId="42" xfId="0" applyFont="1" applyFill="1" applyBorder="1" applyAlignment="1">
      <alignment horizontal="center" vertical="center"/>
    </xf>
    <xf numFmtId="0" fontId="31" fillId="38" borderId="42" xfId="0" applyFont="1" applyFill="1" applyBorder="1" applyAlignment="1">
      <alignment horizontal="left" vertical="center" wrapText="1"/>
    </xf>
    <xf numFmtId="0" fontId="31" fillId="38" borderId="23" xfId="0" applyFont="1" applyFill="1" applyBorder="1" applyAlignment="1">
      <alignment horizontal="center" vertical="center"/>
    </xf>
    <xf numFmtId="0" fontId="31" fillId="38" borderId="23" xfId="0" applyFont="1" applyFill="1" applyBorder="1" applyAlignment="1">
      <alignment horizontal="left" vertical="center" wrapText="1"/>
    </xf>
    <xf numFmtId="0" fontId="4" fillId="33" borderId="46" xfId="0" applyNumberFormat="1" applyFont="1" applyFill="1" applyBorder="1" applyAlignment="1">
      <alignment horizontal="center"/>
    </xf>
    <xf numFmtId="3" fontId="4" fillId="11" borderId="23" xfId="0" applyNumberFormat="1" applyFont="1" applyFill="1" applyBorder="1" applyAlignment="1">
      <alignment horizontal="center" vertical="center" wrapText="1" readingOrder="1"/>
    </xf>
    <xf numFmtId="3" fontId="5" fillId="11" borderId="23" xfId="0" applyNumberFormat="1" applyFont="1" applyFill="1" applyBorder="1" applyAlignment="1">
      <alignment horizontal="center" vertical="center" wrapText="1" readingOrder="1"/>
    </xf>
    <xf numFmtId="3" fontId="5" fillId="11" borderId="23" xfId="0" applyNumberFormat="1" applyFont="1" applyFill="1" applyBorder="1" applyAlignment="1">
      <alignment horizontal="center" vertical="center" wrapText="1" readingOrder="1"/>
    </xf>
    <xf numFmtId="3" fontId="4" fillId="11" borderId="23" xfId="0" applyNumberFormat="1" applyFont="1" applyFill="1" applyBorder="1" applyAlignment="1">
      <alignment horizontal="center" vertical="center" wrapText="1"/>
    </xf>
    <xf numFmtId="3" fontId="6" fillId="11" borderId="23" xfId="0" applyNumberFormat="1" applyFont="1" applyFill="1" applyBorder="1" applyAlignment="1">
      <alignment horizontal="center" vertical="center" wrapText="1" readingOrder="1"/>
    </xf>
    <xf numFmtId="0" fontId="3" fillId="16" borderId="23" xfId="0" applyNumberFormat="1" applyFont="1" applyFill="1" applyBorder="1" applyAlignment="1">
      <alignment horizontal="center"/>
    </xf>
    <xf numFmtId="0" fontId="4" fillId="16" borderId="23" xfId="0" applyNumberFormat="1" applyFont="1" applyFill="1" applyBorder="1" applyAlignment="1">
      <alignment/>
    </xf>
    <xf numFmtId="3" fontId="2" fillId="16" borderId="23" xfId="0" applyNumberFormat="1" applyFont="1" applyFill="1" applyBorder="1" applyAlignment="1">
      <alignment/>
    </xf>
    <xf numFmtId="0" fontId="3" fillId="11" borderId="39" xfId="0" applyNumberFormat="1" applyFont="1" applyFill="1" applyBorder="1" applyAlignment="1">
      <alignment horizontal="center" vertical="center" wrapText="1"/>
    </xf>
    <xf numFmtId="0" fontId="4" fillId="11" borderId="40" xfId="0" applyNumberFormat="1" applyFont="1" applyFill="1" applyBorder="1" applyAlignment="1">
      <alignment horizontal="center" vertical="center" wrapText="1"/>
    </xf>
    <xf numFmtId="3" fontId="4" fillId="11" borderId="40" xfId="0" applyNumberFormat="1" applyFont="1" applyFill="1" applyBorder="1" applyAlignment="1">
      <alignment horizontal="center" vertical="center" wrapText="1" readingOrder="1"/>
    </xf>
    <xf numFmtId="3" fontId="4" fillId="11" borderId="40" xfId="0" applyNumberFormat="1" applyFont="1" applyFill="1" applyBorder="1" applyAlignment="1">
      <alignment horizontal="center" vertical="center" wrapText="1"/>
    </xf>
    <xf numFmtId="3" fontId="4" fillId="11" borderId="47" xfId="0" applyNumberFormat="1" applyFont="1" applyFill="1" applyBorder="1" applyAlignment="1">
      <alignment horizontal="center" vertical="center" wrapText="1" readingOrder="1"/>
    </xf>
    <xf numFmtId="3" fontId="4" fillId="11" borderId="48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3" fillId="11" borderId="12" xfId="0" applyNumberFormat="1" applyFont="1" applyFill="1" applyBorder="1" applyAlignment="1">
      <alignment horizontal="center"/>
    </xf>
    <xf numFmtId="0" fontId="3" fillId="11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2" fillId="33" borderId="50" xfId="0" applyNumberFormat="1" applyFont="1" applyFill="1" applyBorder="1" applyAlignment="1">
      <alignment horizontal="left" vertical="center"/>
    </xf>
    <xf numFmtId="3" fontId="2" fillId="33" borderId="51" xfId="0" applyNumberFormat="1" applyFont="1" applyFill="1" applyBorder="1" applyAlignment="1">
      <alignment horizontal="left" vertical="center"/>
    </xf>
    <xf numFmtId="3" fontId="2" fillId="33" borderId="16" xfId="0" applyNumberFormat="1" applyFont="1" applyFill="1" applyBorder="1" applyAlignment="1">
      <alignment vertical="center"/>
    </xf>
    <xf numFmtId="3" fontId="4" fillId="11" borderId="12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" fontId="11" fillId="33" borderId="52" xfId="0" applyNumberFormat="1" applyFont="1" applyFill="1" applyBorder="1" applyAlignment="1">
      <alignment horizontal="left" vertical="center" wrapText="1"/>
    </xf>
    <xf numFmtId="1" fontId="11" fillId="33" borderId="16" xfId="0" applyNumberFormat="1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" fillId="33" borderId="3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left" vertical="center"/>
    </xf>
    <xf numFmtId="3" fontId="2" fillId="33" borderId="53" xfId="0" applyNumberFormat="1" applyFont="1" applyFill="1" applyBorder="1" applyAlignment="1">
      <alignment horizontal="left" vertical="center"/>
    </xf>
    <xf numFmtId="3" fontId="2" fillId="33" borderId="15" xfId="0" applyNumberFormat="1" applyFont="1" applyFill="1" applyBorder="1" applyAlignment="1">
      <alignment horizontal="left" vertical="center"/>
    </xf>
    <xf numFmtId="3" fontId="2" fillId="33" borderId="31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3" fontId="2" fillId="11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1" fontId="11" fillId="33" borderId="53" xfId="0" applyNumberFormat="1" applyFont="1" applyFill="1" applyBorder="1" applyAlignment="1">
      <alignment horizontal="left" vertical="center" wrapText="1"/>
    </xf>
    <xf numFmtId="3" fontId="11" fillId="33" borderId="54" xfId="0" applyNumberFormat="1" applyFont="1" applyFill="1" applyBorder="1" applyAlignment="1">
      <alignment horizontal="right"/>
    </xf>
    <xf numFmtId="3" fontId="12" fillId="33" borderId="54" xfId="0" applyNumberFormat="1" applyFont="1" applyFill="1" applyBorder="1" applyAlignment="1">
      <alignment horizontal="right"/>
    </xf>
    <xf numFmtId="3" fontId="12" fillId="33" borderId="34" xfId="0" applyNumberFormat="1" applyFont="1" applyFill="1" applyBorder="1" applyAlignment="1">
      <alignment horizontal="right"/>
    </xf>
    <xf numFmtId="3" fontId="2" fillId="33" borderId="51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4" fillId="33" borderId="17" xfId="0" applyNumberFormat="1" applyFont="1" applyFill="1" applyBorder="1" applyAlignment="1">
      <alignment horizontal="center"/>
    </xf>
    <xf numFmtId="0" fontId="5" fillId="33" borderId="55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2" fillId="33" borderId="31" xfId="0" applyNumberFormat="1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left"/>
    </xf>
    <xf numFmtId="3" fontId="4" fillId="33" borderId="56" xfId="0" applyNumberFormat="1" applyFont="1" applyFill="1" applyBorder="1" applyAlignment="1">
      <alignment horizontal="left"/>
    </xf>
    <xf numFmtId="3" fontId="2" fillId="33" borderId="57" xfId="0" applyNumberFormat="1" applyFont="1" applyFill="1" applyBorder="1" applyAlignment="1">
      <alignment horizontal="center" vertical="center"/>
    </xf>
    <xf numFmtId="3" fontId="2" fillId="33" borderId="58" xfId="0" applyNumberFormat="1" applyFont="1" applyFill="1" applyBorder="1" applyAlignment="1">
      <alignment horizontal="center" vertical="center"/>
    </xf>
    <xf numFmtId="4" fontId="31" fillId="34" borderId="48" xfId="0" applyNumberFormat="1" applyFont="1" applyFill="1" applyBorder="1" applyAlignment="1">
      <alignment horizontal="right" vertical="center"/>
    </xf>
    <xf numFmtId="4" fontId="31" fillId="34" borderId="59" xfId="0" applyNumberFormat="1" applyFont="1" applyFill="1" applyBorder="1" applyAlignment="1">
      <alignment horizontal="right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2" fillId="35" borderId="56" xfId="0" applyNumberFormat="1" applyFont="1" applyFill="1" applyBorder="1" applyAlignment="1">
      <alignment horizontal="right" vertical="center"/>
    </xf>
    <xf numFmtId="4" fontId="31" fillId="34" borderId="10" xfId="0" applyNumberFormat="1" applyFont="1" applyFill="1" applyBorder="1" applyAlignment="1">
      <alignment horizontal="right" vertical="center"/>
    </xf>
    <xf numFmtId="4" fontId="31" fillId="34" borderId="56" xfId="0" applyNumberFormat="1" applyFont="1" applyFill="1" applyBorder="1" applyAlignment="1">
      <alignment horizontal="right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4" fontId="12" fillId="36" borderId="12" xfId="0" applyNumberFormat="1" applyFont="1" applyFill="1" applyBorder="1" applyAlignment="1">
      <alignment horizontal="right" vertical="center"/>
    </xf>
    <xf numFmtId="4" fontId="32" fillId="3" borderId="60" xfId="0" applyNumberFormat="1" applyFont="1" applyFill="1" applyBorder="1" applyAlignment="1">
      <alignment horizontal="right" vertical="center"/>
    </xf>
    <xf numFmtId="4" fontId="32" fillId="3" borderId="58" xfId="0" applyNumberFormat="1" applyFont="1" applyFill="1" applyBorder="1" applyAlignment="1">
      <alignment horizontal="right" vertical="center"/>
    </xf>
    <xf numFmtId="4" fontId="12" fillId="34" borderId="48" xfId="0" applyNumberFormat="1" applyFont="1" applyFill="1" applyBorder="1" applyAlignment="1">
      <alignment horizontal="right" vertical="center"/>
    </xf>
    <xf numFmtId="4" fontId="12" fillId="34" borderId="59" xfId="0" applyNumberFormat="1" applyFont="1" applyFill="1" applyBorder="1" applyAlignment="1">
      <alignment horizontal="right" vertical="center"/>
    </xf>
    <xf numFmtId="4" fontId="31" fillId="38" borderId="31" xfId="0" applyNumberFormat="1" applyFont="1" applyFill="1" applyBorder="1" applyAlignment="1">
      <alignment horizontal="right" vertical="center"/>
    </xf>
    <xf numFmtId="4" fontId="31" fillId="38" borderId="14" xfId="0" applyNumberFormat="1" applyFont="1" applyFill="1" applyBorder="1" applyAlignment="1">
      <alignment horizontal="right" vertical="center"/>
    </xf>
    <xf numFmtId="0" fontId="2" fillId="9" borderId="10" xfId="0" applyNumberFormat="1" applyFont="1" applyFill="1" applyBorder="1" applyAlignment="1">
      <alignment horizontal="left" vertical="center"/>
    </xf>
    <xf numFmtId="0" fontId="2" fillId="9" borderId="11" xfId="0" applyNumberFormat="1" applyFont="1" applyFill="1" applyBorder="1" applyAlignment="1">
      <alignment horizontal="left" vertical="center"/>
    </xf>
    <xf numFmtId="0" fontId="2" fillId="9" borderId="56" xfId="0" applyNumberFormat="1" applyFont="1" applyFill="1" applyBorder="1" applyAlignment="1">
      <alignment horizontal="left" vertical="center"/>
    </xf>
    <xf numFmtId="3" fontId="2" fillId="33" borderId="31" xfId="0" applyNumberFormat="1" applyFont="1" applyFill="1" applyBorder="1" applyAlignment="1">
      <alignment horizontal="left" vertical="center" wrapText="1"/>
    </xf>
    <xf numFmtId="3" fontId="2" fillId="33" borderId="14" xfId="0" applyNumberFormat="1" applyFont="1" applyFill="1" applyBorder="1" applyAlignment="1">
      <alignment horizontal="left" vertical="center" wrapText="1"/>
    </xf>
    <xf numFmtId="4" fontId="17" fillId="37" borderId="55" xfId="0" applyNumberFormat="1" applyFont="1" applyFill="1" applyBorder="1" applyAlignment="1">
      <alignment horizontal="right" vertical="center"/>
    </xf>
    <xf numFmtId="4" fontId="17" fillId="37" borderId="61" xfId="0" applyNumberFormat="1" applyFont="1" applyFill="1" applyBorder="1" applyAlignment="1">
      <alignment horizontal="right" vertical="center"/>
    </xf>
    <xf numFmtId="0" fontId="12" fillId="11" borderId="12" xfId="0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/>
    </xf>
    <xf numFmtId="4" fontId="12" fillId="35" borderId="62" xfId="0" applyNumberFormat="1" applyFont="1" applyFill="1" applyBorder="1" applyAlignment="1">
      <alignment horizontal="right" vertical="center"/>
    </xf>
    <xf numFmtId="4" fontId="12" fillId="35" borderId="63" xfId="0" applyNumberFormat="1" applyFont="1" applyFill="1" applyBorder="1" applyAlignment="1">
      <alignment horizontal="right" vertical="center"/>
    </xf>
    <xf numFmtId="4" fontId="12" fillId="34" borderId="10" xfId="0" applyNumberFormat="1" applyFont="1" applyFill="1" applyBorder="1" applyAlignment="1">
      <alignment horizontal="right" vertical="center"/>
    </xf>
    <xf numFmtId="4" fontId="12" fillId="34" borderId="56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0" fontId="13" fillId="33" borderId="19" xfId="0" applyNumberFormat="1" applyFont="1" applyFill="1" applyBorder="1" applyAlignment="1" applyProtection="1" quotePrefix="1">
      <alignment horizontal="left" wrapText="1"/>
      <protection/>
    </xf>
    <xf numFmtId="0" fontId="25" fillId="33" borderId="19" xfId="0" applyNumberFormat="1" applyFont="1" applyFill="1" applyBorder="1" applyAlignment="1" applyProtection="1">
      <alignment wrapText="1"/>
      <protection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64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3" fontId="17" fillId="33" borderId="31" xfId="0" applyNumberFormat="1" applyFont="1" applyFill="1" applyBorder="1" applyAlignment="1">
      <alignment horizontal="center"/>
    </xf>
    <xf numFmtId="3" fontId="17" fillId="33" borderId="64" xfId="0" applyNumberFormat="1" applyFont="1" applyFill="1" applyBorder="1" applyAlignment="1">
      <alignment horizontal="center"/>
    </xf>
    <xf numFmtId="3" fontId="17" fillId="33" borderId="14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 applyProtection="1" quotePrefix="1">
      <alignment horizontal="left" wrapText="1"/>
      <protection/>
    </xf>
    <xf numFmtId="0" fontId="15" fillId="0" borderId="11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24" fillId="0" borderId="10" xfId="0" applyNumberFormat="1" applyFont="1" applyFill="1" applyBorder="1" applyAlignment="1" applyProtection="1">
      <alignment horizontal="left" wrapText="1"/>
      <protection/>
    </xf>
    <xf numFmtId="0" fontId="26" fillId="0" borderId="11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2" fillId="0" borderId="10" xfId="0" applyFont="1" applyBorder="1" applyAlignment="1" quotePrefix="1">
      <alignment horizontal="left"/>
    </xf>
    <xf numFmtId="0" fontId="0" fillId="0" borderId="1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6" fillId="0" borderId="0" xfId="0" applyFont="1" applyAlignment="1">
      <alignment horizontal="left"/>
    </xf>
    <xf numFmtId="3" fontId="30" fillId="33" borderId="12" xfId="0" applyNumberFormat="1" applyFont="1" applyFill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1"/>
  <sheetViews>
    <sheetView view="pageBreakPreview" zoomScale="75" zoomScaleNormal="75" zoomScaleSheetLayoutView="75" zoomScalePageLayoutView="0" workbookViewId="0" topLeftCell="A49">
      <selection activeCell="C153" sqref="C153:D155"/>
    </sheetView>
  </sheetViews>
  <sheetFormatPr defaultColWidth="9.140625" defaultRowHeight="12.75"/>
  <cols>
    <col min="1" max="1" width="11.140625" style="42" customWidth="1"/>
    <col min="2" max="2" width="42.57421875" style="43" customWidth="1"/>
    <col min="3" max="3" width="14.140625" style="30" customWidth="1"/>
    <col min="4" max="4" width="15.57421875" style="31" customWidth="1"/>
    <col min="5" max="5" width="15.57421875" style="30" customWidth="1"/>
    <col min="6" max="7" width="13.421875" style="30" customWidth="1"/>
    <col min="8" max="8" width="16.421875" style="30" customWidth="1"/>
    <col min="9" max="9" width="14.421875" style="30" customWidth="1"/>
    <col min="10" max="10" width="14.28125" style="30" customWidth="1"/>
    <col min="11" max="12" width="10.140625" style="30" hidden="1" customWidth="1"/>
    <col min="13" max="13" width="11.140625" style="30" hidden="1" customWidth="1"/>
    <col min="14" max="14" width="20.8515625" style="30" hidden="1" customWidth="1"/>
    <col min="15" max="15" width="14.57421875" style="30" customWidth="1"/>
    <col min="16" max="16" width="13.28125" style="30" customWidth="1"/>
    <col min="17" max="17" width="15.421875" style="30" customWidth="1"/>
    <col min="18" max="18" width="12.7109375" style="30" customWidth="1"/>
    <col min="19" max="19" width="13.57421875" style="30" customWidth="1"/>
    <col min="20" max="20" width="15.421875" style="30" customWidth="1"/>
    <col min="21" max="65" width="9.140625" style="30" customWidth="1"/>
    <col min="66" max="16384" width="9.140625" style="30" customWidth="1"/>
  </cols>
  <sheetData>
    <row r="1" spans="1:18" ht="34.5" customHeight="1">
      <c r="A1" s="310" t="s">
        <v>193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140"/>
    </row>
    <row r="2" spans="1:18" ht="34.5" customHeight="1">
      <c r="A2" s="228" t="s">
        <v>201</v>
      </c>
      <c r="B2" s="229"/>
      <c r="C2" s="229"/>
      <c r="D2" s="229"/>
      <c r="E2" s="22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8" ht="16.5" customHeight="1">
      <c r="A3" s="229"/>
      <c r="B3" s="229"/>
      <c r="C3" s="229"/>
      <c r="D3" s="229"/>
      <c r="E3" s="229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5" ht="34.5" customHeight="1">
      <c r="A4" s="37" t="s">
        <v>173</v>
      </c>
      <c r="B4" s="47"/>
      <c r="C4" s="47"/>
      <c r="D4" s="71"/>
      <c r="E4" s="47"/>
    </row>
    <row r="5" spans="1:5" ht="34.5" customHeight="1" thickBot="1">
      <c r="A5" s="69"/>
      <c r="B5" s="47"/>
      <c r="C5" s="47"/>
      <c r="D5" s="71"/>
      <c r="E5" s="47"/>
    </row>
    <row r="6" spans="1:4" ht="39.75" customHeight="1" thickBot="1">
      <c r="A6" s="319" t="s">
        <v>5</v>
      </c>
      <c r="B6" s="320"/>
      <c r="C6" s="32" t="s">
        <v>194</v>
      </c>
      <c r="D6" s="33"/>
    </row>
    <row r="7" spans="1:4" ht="34.5" customHeight="1" thickBot="1">
      <c r="A7" s="295" t="s">
        <v>78</v>
      </c>
      <c r="B7" s="296"/>
      <c r="C7" s="25">
        <f>C29+C56+C60</f>
        <v>588280</v>
      </c>
      <c r="D7" s="33"/>
    </row>
    <row r="8" spans="1:4" ht="34.5" customHeight="1" thickBot="1">
      <c r="A8" s="295" t="s">
        <v>79</v>
      </c>
      <c r="B8" s="296"/>
      <c r="C8" s="25">
        <f>C60</f>
        <v>0</v>
      </c>
      <c r="D8" s="33"/>
    </row>
    <row r="9" spans="1:4" ht="34.5" customHeight="1" thickBot="1">
      <c r="A9" s="295" t="s">
        <v>83</v>
      </c>
      <c r="B9" s="296"/>
      <c r="C9" s="25">
        <f>D95+D144+D208</f>
        <v>535300</v>
      </c>
      <c r="D9" s="33"/>
    </row>
    <row r="10" spans="1:4" ht="34.5" customHeight="1" thickBot="1">
      <c r="A10" s="315" t="s">
        <v>93</v>
      </c>
      <c r="B10" s="316"/>
      <c r="C10" s="25">
        <f>E95+E144+E208</f>
        <v>1474600</v>
      </c>
      <c r="D10" s="33"/>
    </row>
    <row r="11" spans="1:4" ht="40.5" customHeight="1" thickBot="1">
      <c r="A11" s="315" t="s">
        <v>73</v>
      </c>
      <c r="B11" s="316"/>
      <c r="C11" s="25">
        <f>C155</f>
        <v>70000</v>
      </c>
      <c r="D11" s="33"/>
    </row>
    <row r="12" spans="1:4" ht="49.5" customHeight="1" thickBot="1">
      <c r="A12" s="315" t="s">
        <v>205</v>
      </c>
      <c r="B12" s="316"/>
      <c r="C12" s="25">
        <f>Q144</f>
        <v>45000</v>
      </c>
      <c r="D12" s="33"/>
    </row>
    <row r="13" spans="1:4" ht="34.5" customHeight="1" thickBot="1">
      <c r="A13" s="315" t="s">
        <v>91</v>
      </c>
      <c r="B13" s="316"/>
      <c r="C13" s="25">
        <f>F144</f>
        <v>137300</v>
      </c>
      <c r="D13" s="33"/>
    </row>
    <row r="14" spans="1:4" ht="34.5" customHeight="1" thickBot="1">
      <c r="A14" s="315" t="s">
        <v>92</v>
      </c>
      <c r="B14" s="316"/>
      <c r="C14" s="25">
        <f>G95+G144</f>
        <v>399600</v>
      </c>
      <c r="D14" s="33"/>
    </row>
    <row r="15" spans="1:4" ht="34.5" customHeight="1" thickBot="1">
      <c r="A15" s="297" t="s">
        <v>152</v>
      </c>
      <c r="B15" s="298"/>
      <c r="C15" s="26">
        <f>H144</f>
        <v>45000</v>
      </c>
      <c r="D15" s="33"/>
    </row>
    <row r="16" spans="1:4" ht="34.5" customHeight="1" thickBot="1">
      <c r="A16" s="295" t="s">
        <v>147</v>
      </c>
      <c r="B16" s="296"/>
      <c r="C16" s="25">
        <f>R144</f>
        <v>8000</v>
      </c>
      <c r="D16" s="33"/>
    </row>
    <row r="17" spans="1:4" ht="34.5" customHeight="1" thickBot="1">
      <c r="A17" s="297" t="s">
        <v>114</v>
      </c>
      <c r="B17" s="298"/>
      <c r="C17" s="26">
        <f>J144</f>
        <v>205010</v>
      </c>
      <c r="D17" s="33"/>
    </row>
    <row r="18" spans="1:4" ht="34.5" customHeight="1" thickBot="1">
      <c r="A18" s="295" t="s">
        <v>115</v>
      </c>
      <c r="B18" s="296"/>
      <c r="C18" s="25">
        <f>O144+O208</f>
        <v>381300</v>
      </c>
      <c r="D18" s="33"/>
    </row>
    <row r="19" spans="1:4" ht="34.5" customHeight="1" thickBot="1">
      <c r="A19" s="297" t="s">
        <v>117</v>
      </c>
      <c r="B19" s="298"/>
      <c r="C19" s="26">
        <f>I144</f>
        <v>57000</v>
      </c>
      <c r="D19" s="33"/>
    </row>
    <row r="20" spans="1:4" ht="34.5" customHeight="1" thickBot="1">
      <c r="A20" s="299" t="s">
        <v>99</v>
      </c>
      <c r="B20" s="300" t="s">
        <v>98</v>
      </c>
      <c r="C20" s="25">
        <f>P144</f>
        <v>8000</v>
      </c>
      <c r="D20" s="33"/>
    </row>
    <row r="21" spans="1:4" ht="34.5" customHeight="1" thickBot="1">
      <c r="A21" s="339" t="s">
        <v>178</v>
      </c>
      <c r="B21" s="340"/>
      <c r="C21" s="25">
        <f>C230</f>
        <v>6475000</v>
      </c>
      <c r="D21" s="33"/>
    </row>
    <row r="22" spans="1:4" ht="34.5" customHeight="1" thickBot="1">
      <c r="A22" s="339" t="s">
        <v>204</v>
      </c>
      <c r="B22" s="340"/>
      <c r="C22" s="309">
        <f>S144</f>
        <v>72428.86</v>
      </c>
      <c r="D22" s="33"/>
    </row>
    <row r="23" spans="1:4" ht="34.5" customHeight="1">
      <c r="A23" s="282" t="s">
        <v>1</v>
      </c>
      <c r="B23" s="283"/>
      <c r="C23" s="284">
        <f>SUM(C7:C22)</f>
        <v>10501818.86</v>
      </c>
      <c r="D23" s="30"/>
    </row>
    <row r="24" spans="1:4" ht="15.75">
      <c r="A24" s="317" t="s">
        <v>185</v>
      </c>
      <c r="B24" s="318"/>
      <c r="C24" s="281">
        <f>SUM(C7:C20)+C22</f>
        <v>4026818.86</v>
      </c>
      <c r="D24" s="35"/>
    </row>
    <row r="25" spans="1:9" ht="19.5" customHeight="1">
      <c r="A25" s="34"/>
      <c r="B25" s="27"/>
      <c r="D25" s="36"/>
      <c r="E25" s="27"/>
      <c r="F25" s="27"/>
      <c r="G25" s="27"/>
      <c r="H25" s="27"/>
      <c r="I25" s="27"/>
    </row>
    <row r="26" spans="1:20" s="38" customFormat="1" ht="20.25" customHeight="1">
      <c r="A26" s="220" t="s">
        <v>144</v>
      </c>
      <c r="B26" s="221"/>
      <c r="C26" s="222"/>
      <c r="D26" s="223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4" t="s">
        <v>4</v>
      </c>
      <c r="R26" s="224"/>
      <c r="S26" s="222"/>
      <c r="T26" s="222"/>
    </row>
    <row r="27" spans="1:20" ht="15.75" customHeight="1" thickBot="1">
      <c r="A27" s="261"/>
      <c r="B27" s="39"/>
      <c r="C27" s="312" t="s">
        <v>66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9"/>
      <c r="S27" s="40"/>
      <c r="T27" s="41"/>
    </row>
    <row r="28" spans="1:18" s="31" customFormat="1" ht="66" customHeight="1" thickBot="1">
      <c r="A28" s="262" t="s">
        <v>30</v>
      </c>
      <c r="B28" s="262" t="s">
        <v>3</v>
      </c>
      <c r="C28" s="262" t="s">
        <v>194</v>
      </c>
      <c r="D28" s="263" t="s">
        <v>65</v>
      </c>
      <c r="E28" s="262" t="s">
        <v>67</v>
      </c>
      <c r="F28" s="262" t="s">
        <v>68</v>
      </c>
      <c r="G28" s="262" t="s">
        <v>71</v>
      </c>
      <c r="H28" s="264" t="s">
        <v>69</v>
      </c>
      <c r="I28" s="264"/>
      <c r="J28" s="265"/>
      <c r="K28" s="262"/>
      <c r="L28" s="262"/>
      <c r="M28" s="262"/>
      <c r="N28" s="266"/>
      <c r="O28" s="266"/>
      <c r="P28" s="262"/>
      <c r="Q28" s="262"/>
      <c r="R28" s="262"/>
    </row>
    <row r="29" spans="1:18" ht="24.75" customHeight="1" thickBot="1">
      <c r="A29" s="175">
        <v>32</v>
      </c>
      <c r="B29" s="176" t="s">
        <v>39</v>
      </c>
      <c r="C29" s="177">
        <f>C30+C33+C40+C51</f>
        <v>588130</v>
      </c>
      <c r="D29" s="177">
        <f>D30+D33+D40+D51</f>
        <v>287130</v>
      </c>
      <c r="E29" s="177">
        <f aca="true" t="shared" si="0" ref="E29:N29">E30+E33+E40+E51</f>
        <v>180000</v>
      </c>
      <c r="F29" s="177">
        <f t="shared" si="0"/>
        <v>100000</v>
      </c>
      <c r="G29" s="177">
        <f t="shared" si="0"/>
        <v>12000</v>
      </c>
      <c r="H29" s="177">
        <f t="shared" si="0"/>
        <v>9000</v>
      </c>
      <c r="I29" s="177"/>
      <c r="J29" s="177">
        <f t="shared" si="0"/>
        <v>0</v>
      </c>
      <c r="K29" s="177">
        <f t="shared" si="0"/>
        <v>0</v>
      </c>
      <c r="L29" s="177">
        <f t="shared" si="0"/>
        <v>0</v>
      </c>
      <c r="M29" s="177">
        <f t="shared" si="0"/>
        <v>0</v>
      </c>
      <c r="N29" s="177">
        <f t="shared" si="0"/>
        <v>0</v>
      </c>
      <c r="O29" s="177"/>
      <c r="P29" s="177">
        <f>P30+P33+P40+P51</f>
        <v>0</v>
      </c>
      <c r="Q29" s="177">
        <f>Q30+Q33+Q40+Q51</f>
        <v>0</v>
      </c>
      <c r="R29" s="177"/>
    </row>
    <row r="30" spans="1:18" ht="24.75" customHeight="1" thickBot="1">
      <c r="A30" s="175">
        <v>321</v>
      </c>
      <c r="B30" s="176" t="s">
        <v>40</v>
      </c>
      <c r="C30" s="177">
        <f aca="true" t="shared" si="1" ref="C30:Q30">SUM(C31:C32)</f>
        <v>21300</v>
      </c>
      <c r="D30" s="177">
        <f t="shared" si="1"/>
        <v>21300</v>
      </c>
      <c r="E30" s="177">
        <f t="shared" si="1"/>
        <v>0</v>
      </c>
      <c r="F30" s="177">
        <f t="shared" si="1"/>
        <v>0</v>
      </c>
      <c r="G30" s="177">
        <f t="shared" si="1"/>
        <v>0</v>
      </c>
      <c r="H30" s="177">
        <f t="shared" si="1"/>
        <v>0</v>
      </c>
      <c r="I30" s="177"/>
      <c r="J30" s="177">
        <f t="shared" si="1"/>
        <v>0</v>
      </c>
      <c r="K30" s="177">
        <f t="shared" si="1"/>
        <v>0</v>
      </c>
      <c r="L30" s="177">
        <f t="shared" si="1"/>
        <v>0</v>
      </c>
      <c r="M30" s="177">
        <f t="shared" si="1"/>
        <v>0</v>
      </c>
      <c r="N30" s="177">
        <f t="shared" si="1"/>
        <v>0</v>
      </c>
      <c r="O30" s="177"/>
      <c r="P30" s="177">
        <f t="shared" si="1"/>
        <v>0</v>
      </c>
      <c r="Q30" s="177">
        <f t="shared" si="1"/>
        <v>0</v>
      </c>
      <c r="R30" s="177"/>
    </row>
    <row r="31" spans="1:18" ht="24.75" customHeight="1" thickBot="1">
      <c r="A31" s="178">
        <v>3211</v>
      </c>
      <c r="B31" s="179" t="s">
        <v>8</v>
      </c>
      <c r="C31" s="180">
        <f>SUM(D31:J31)</f>
        <v>17000</v>
      </c>
      <c r="D31" s="181">
        <v>17000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8" ht="24.75" customHeight="1" thickBot="1">
      <c r="A32" s="178">
        <v>3213</v>
      </c>
      <c r="B32" s="179" t="s">
        <v>49</v>
      </c>
      <c r="C32" s="180">
        <f>SUM(D32:J32)</f>
        <v>4300</v>
      </c>
      <c r="D32" s="181">
        <v>4300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</row>
    <row r="33" spans="1:18" s="44" customFormat="1" ht="24.75" customHeight="1" thickBot="1">
      <c r="A33" s="182">
        <v>322</v>
      </c>
      <c r="B33" s="183" t="s">
        <v>50</v>
      </c>
      <c r="C33" s="177">
        <f>SUM(C34:C39)</f>
        <v>274350</v>
      </c>
      <c r="D33" s="184">
        <f>SUM(D34:D39)</f>
        <v>94350</v>
      </c>
      <c r="E33" s="184">
        <f aca="true" t="shared" si="2" ref="E33:Q33">SUM(E34:E39)</f>
        <v>180000</v>
      </c>
      <c r="F33" s="184">
        <f t="shared" si="2"/>
        <v>0</v>
      </c>
      <c r="G33" s="184">
        <f t="shared" si="2"/>
        <v>0</v>
      </c>
      <c r="H33" s="184">
        <f t="shared" si="2"/>
        <v>0</v>
      </c>
      <c r="I33" s="184"/>
      <c r="J33" s="184">
        <f t="shared" si="2"/>
        <v>0</v>
      </c>
      <c r="K33" s="184">
        <f t="shared" si="2"/>
        <v>0</v>
      </c>
      <c r="L33" s="184">
        <f t="shared" si="2"/>
        <v>0</v>
      </c>
      <c r="M33" s="184">
        <f t="shared" si="2"/>
        <v>0</v>
      </c>
      <c r="N33" s="184">
        <f t="shared" si="2"/>
        <v>0</v>
      </c>
      <c r="O33" s="184"/>
      <c r="P33" s="177">
        <f t="shared" si="2"/>
        <v>0</v>
      </c>
      <c r="Q33" s="177">
        <f t="shared" si="2"/>
        <v>0</v>
      </c>
      <c r="R33" s="177"/>
    </row>
    <row r="34" spans="1:18" ht="24.75" customHeight="1" thickBot="1">
      <c r="A34" s="178">
        <v>3221</v>
      </c>
      <c r="B34" s="185" t="s">
        <v>14</v>
      </c>
      <c r="C34" s="180">
        <f>SUM(D34:J34)</f>
        <v>76250</v>
      </c>
      <c r="D34" s="181">
        <v>76250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</row>
    <row r="35" spans="1:18" ht="24.75" customHeight="1" thickBot="1">
      <c r="A35" s="178">
        <v>3222</v>
      </c>
      <c r="B35" s="192" t="s">
        <v>26</v>
      </c>
      <c r="C35" s="180">
        <f>SUM(D35:J35)</f>
        <v>100</v>
      </c>
      <c r="D35" s="181">
        <v>100</v>
      </c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24.75" customHeight="1" thickBot="1">
      <c r="A36" s="178">
        <v>3223</v>
      </c>
      <c r="B36" s="179" t="s">
        <v>9</v>
      </c>
      <c r="C36" s="180">
        <f>SUM(D36:J36)</f>
        <v>180000</v>
      </c>
      <c r="D36" s="181"/>
      <c r="E36" s="180">
        <v>180000</v>
      </c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7" spans="1:18" ht="24.75" customHeight="1" thickBot="1">
      <c r="A37" s="178">
        <v>3224</v>
      </c>
      <c r="B37" s="185" t="s">
        <v>51</v>
      </c>
      <c r="C37" s="180">
        <f>SUM(D37:J37)</f>
        <v>5000</v>
      </c>
      <c r="D37" s="181">
        <v>5000</v>
      </c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</row>
    <row r="38" spans="1:18" ht="24.75" customHeight="1" thickBot="1">
      <c r="A38" s="178">
        <v>3225</v>
      </c>
      <c r="B38" s="179" t="s">
        <v>15</v>
      </c>
      <c r="C38" s="180">
        <v>13000</v>
      </c>
      <c r="D38" s="181">
        <v>13000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</row>
    <row r="39" spans="1:18" ht="24.75" customHeight="1" thickBot="1">
      <c r="A39" s="178">
        <v>3227</v>
      </c>
      <c r="B39" s="186" t="s">
        <v>34</v>
      </c>
      <c r="C39" s="180">
        <f>SUM(D39:J39)</f>
        <v>0</v>
      </c>
      <c r="D39" s="181">
        <v>0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</row>
    <row r="40" spans="1:18" s="44" customFormat="1" ht="24.75" customHeight="1" thickBot="1">
      <c r="A40" s="182">
        <v>323</v>
      </c>
      <c r="B40" s="187" t="s">
        <v>43</v>
      </c>
      <c r="C40" s="177">
        <f>SUM(C41:C50)</f>
        <v>275430</v>
      </c>
      <c r="D40" s="184">
        <f>SUM(D41:D50)</f>
        <v>154430</v>
      </c>
      <c r="E40" s="184">
        <f aca="true" t="shared" si="3" ref="E40:N40">SUM(E41:E50)</f>
        <v>0</v>
      </c>
      <c r="F40" s="184">
        <f t="shared" si="3"/>
        <v>100000</v>
      </c>
      <c r="G40" s="184">
        <f t="shared" si="3"/>
        <v>12000</v>
      </c>
      <c r="H40" s="184">
        <f t="shared" si="3"/>
        <v>9000</v>
      </c>
      <c r="I40" s="184"/>
      <c r="J40" s="184">
        <f t="shared" si="3"/>
        <v>0</v>
      </c>
      <c r="K40" s="184">
        <f t="shared" si="3"/>
        <v>0</v>
      </c>
      <c r="L40" s="184">
        <f t="shared" si="3"/>
        <v>0</v>
      </c>
      <c r="M40" s="184">
        <f t="shared" si="3"/>
        <v>0</v>
      </c>
      <c r="N40" s="184">
        <f t="shared" si="3"/>
        <v>0</v>
      </c>
      <c r="O40" s="184"/>
      <c r="P40" s="184">
        <f>P41+P42+P43+P44+P45+P46+P47+P48+P49+P50</f>
        <v>0</v>
      </c>
      <c r="Q40" s="184">
        <f>Q41+Q42+Q43+Q44+Q45+Q46+Q47+Q48+Q49+Q50</f>
        <v>0</v>
      </c>
      <c r="R40" s="184"/>
    </row>
    <row r="41" spans="1:18" ht="24.75" customHeight="1" thickBot="1">
      <c r="A41" s="178">
        <v>3231</v>
      </c>
      <c r="B41" s="179" t="s">
        <v>52</v>
      </c>
      <c r="C41" s="180">
        <f>SUM(D41:J41)</f>
        <v>131000</v>
      </c>
      <c r="D41" s="181">
        <v>31000</v>
      </c>
      <c r="E41" s="180"/>
      <c r="F41" s="180">
        <v>100000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</row>
    <row r="42" spans="1:18" ht="24.75" customHeight="1" thickBot="1">
      <c r="A42" s="178">
        <v>3232</v>
      </c>
      <c r="B42" s="179" t="s">
        <v>16</v>
      </c>
      <c r="C42" s="180">
        <f aca="true" t="shared" si="4" ref="C42:C50">SUM(D42:J42)</f>
        <v>45000</v>
      </c>
      <c r="D42" s="181">
        <v>36000</v>
      </c>
      <c r="E42" s="180"/>
      <c r="F42" s="180"/>
      <c r="G42" s="180"/>
      <c r="H42" s="180">
        <v>9000</v>
      </c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24.75" customHeight="1" thickBot="1">
      <c r="A43" s="178">
        <v>3232</v>
      </c>
      <c r="B43" s="179" t="s">
        <v>76</v>
      </c>
      <c r="C43" s="180">
        <f t="shared" si="4"/>
        <v>0</v>
      </c>
      <c r="D43" s="181">
        <v>0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24.75" customHeight="1" thickBot="1">
      <c r="A44" s="178">
        <v>3233</v>
      </c>
      <c r="B44" s="179" t="s">
        <v>17</v>
      </c>
      <c r="C44" s="180">
        <f t="shared" si="4"/>
        <v>0</v>
      </c>
      <c r="D44" s="181">
        <v>0</v>
      </c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</row>
    <row r="45" spans="1:18" ht="24.75" customHeight="1" thickBot="1">
      <c r="A45" s="178">
        <v>3234</v>
      </c>
      <c r="B45" s="179" t="s">
        <v>11</v>
      </c>
      <c r="C45" s="180">
        <f t="shared" si="4"/>
        <v>32200</v>
      </c>
      <c r="D45" s="181">
        <v>32200</v>
      </c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</row>
    <row r="46" spans="1:18" ht="24.75" customHeight="1" thickBot="1">
      <c r="A46" s="178">
        <v>3235</v>
      </c>
      <c r="B46" s="179" t="s">
        <v>10</v>
      </c>
      <c r="C46" s="180">
        <f t="shared" si="4"/>
        <v>0</v>
      </c>
      <c r="D46" s="181">
        <v>0</v>
      </c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8" ht="24.75" customHeight="1" thickBot="1">
      <c r="A47" s="178">
        <v>3236</v>
      </c>
      <c r="B47" s="185" t="s">
        <v>53</v>
      </c>
      <c r="C47" s="180">
        <f t="shared" si="4"/>
        <v>25000</v>
      </c>
      <c r="D47" s="181">
        <v>13000</v>
      </c>
      <c r="E47" s="180"/>
      <c r="F47" s="180"/>
      <c r="G47" s="180">
        <v>12000</v>
      </c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</row>
    <row r="48" spans="1:18" ht="24.75" customHeight="1" thickBot="1">
      <c r="A48" s="178">
        <v>3237</v>
      </c>
      <c r="B48" s="179" t="s">
        <v>18</v>
      </c>
      <c r="C48" s="180">
        <f t="shared" si="4"/>
        <v>2000</v>
      </c>
      <c r="D48" s="181">
        <v>2000</v>
      </c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</row>
    <row r="49" spans="1:18" ht="24.75" customHeight="1" thickBot="1">
      <c r="A49" s="178">
        <v>3238</v>
      </c>
      <c r="B49" s="179" t="s">
        <v>19</v>
      </c>
      <c r="C49" s="180">
        <f t="shared" si="4"/>
        <v>25000</v>
      </c>
      <c r="D49" s="181">
        <v>25000</v>
      </c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</row>
    <row r="50" spans="1:18" ht="24.75" customHeight="1" thickBot="1">
      <c r="A50" s="178">
        <v>3239</v>
      </c>
      <c r="B50" s="179" t="s">
        <v>20</v>
      </c>
      <c r="C50" s="180">
        <f t="shared" si="4"/>
        <v>15230</v>
      </c>
      <c r="D50" s="181">
        <v>15230</v>
      </c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</row>
    <row r="51" spans="1:18" s="44" customFormat="1" ht="24.75" customHeight="1" thickBot="1">
      <c r="A51" s="182">
        <v>329</v>
      </c>
      <c r="B51" s="187" t="s">
        <v>46</v>
      </c>
      <c r="C51" s="177">
        <f>C52+C53+C54+C55</f>
        <v>17050</v>
      </c>
      <c r="D51" s="177">
        <f>D52+D53+D54+D55</f>
        <v>17050</v>
      </c>
      <c r="E51" s="184">
        <f>SUM(E53:E55)</f>
        <v>0</v>
      </c>
      <c r="F51" s="184">
        <f>SUM(F53:F55)</f>
        <v>0</v>
      </c>
      <c r="G51" s="184">
        <f>SUM(G53:G55)</f>
        <v>0</v>
      </c>
      <c r="H51" s="184">
        <f>SUM(H53:H55)</f>
        <v>0</v>
      </c>
      <c r="I51" s="184"/>
      <c r="J51" s="184">
        <f>SUM(J53:J55)</f>
        <v>0</v>
      </c>
      <c r="K51" s="184">
        <f>SUM(K53:K55)</f>
        <v>0</v>
      </c>
      <c r="L51" s="184">
        <f>SUM(L53:L55)</f>
        <v>0</v>
      </c>
      <c r="M51" s="184">
        <f>SUM(M53:M55)</f>
        <v>0</v>
      </c>
      <c r="N51" s="184">
        <f>SUM(N53:N55)</f>
        <v>0</v>
      </c>
      <c r="O51" s="184"/>
      <c r="P51" s="184">
        <f>SUM(P53:P55)</f>
        <v>0</v>
      </c>
      <c r="Q51" s="184">
        <f>SUM(Q53:Q55)</f>
        <v>0</v>
      </c>
      <c r="R51" s="184"/>
    </row>
    <row r="52" spans="1:18" s="44" customFormat="1" ht="24.75" customHeight="1" thickBot="1">
      <c r="A52" s="188">
        <v>3292</v>
      </c>
      <c r="B52" s="189" t="s">
        <v>21</v>
      </c>
      <c r="C52" s="180">
        <f>SUM(D52:J52)</f>
        <v>15000</v>
      </c>
      <c r="D52" s="190">
        <v>15000</v>
      </c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</row>
    <row r="53" spans="1:18" ht="24.75" customHeight="1" thickBot="1">
      <c r="A53" s="178">
        <v>3294</v>
      </c>
      <c r="B53" s="179" t="s">
        <v>31</v>
      </c>
      <c r="C53" s="180">
        <f>SUM(D53:J53)</f>
        <v>1500</v>
      </c>
      <c r="D53" s="181">
        <v>1500</v>
      </c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</row>
    <row r="54" spans="1:18" ht="24.75" customHeight="1" thickBot="1">
      <c r="A54" s="178">
        <v>3295</v>
      </c>
      <c r="B54" s="179" t="s">
        <v>35</v>
      </c>
      <c r="C54" s="180">
        <f>SUM(D54:J54)</f>
        <v>550</v>
      </c>
      <c r="D54" s="181">
        <v>550</v>
      </c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</row>
    <row r="55" spans="1:18" ht="24.75" customHeight="1" thickBot="1">
      <c r="A55" s="178">
        <v>3299</v>
      </c>
      <c r="B55" s="185" t="s">
        <v>12</v>
      </c>
      <c r="C55" s="180">
        <f>SUM(D55:J55)</f>
        <v>0</v>
      </c>
      <c r="D55" s="181">
        <v>0</v>
      </c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</row>
    <row r="56" spans="1:18" ht="24.75" customHeight="1" thickBot="1">
      <c r="A56" s="182">
        <v>34</v>
      </c>
      <c r="B56" s="191" t="s">
        <v>100</v>
      </c>
      <c r="C56" s="177">
        <f>C57</f>
        <v>150</v>
      </c>
      <c r="D56" s="177">
        <f>D57</f>
        <v>150</v>
      </c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</row>
    <row r="57" spans="1:18" ht="24.75" customHeight="1" thickBot="1">
      <c r="A57" s="182">
        <v>343</v>
      </c>
      <c r="B57" s="191" t="s">
        <v>96</v>
      </c>
      <c r="C57" s="177">
        <f>SUM(D57:J57)</f>
        <v>150</v>
      </c>
      <c r="D57" s="184">
        <f>D58+D59</f>
        <v>150</v>
      </c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</row>
    <row r="58" spans="1:18" ht="24.75" customHeight="1" thickBot="1">
      <c r="A58" s="178">
        <v>3431</v>
      </c>
      <c r="B58" s="192" t="s">
        <v>94</v>
      </c>
      <c r="C58" s="180">
        <f>SUM(D58:J58)</f>
        <v>50</v>
      </c>
      <c r="D58" s="181">
        <v>50</v>
      </c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</row>
    <row r="59" spans="1:18" ht="24.75" customHeight="1" thickBot="1">
      <c r="A59" s="178">
        <v>3433</v>
      </c>
      <c r="B59" s="192" t="s">
        <v>95</v>
      </c>
      <c r="C59" s="180">
        <f>SUM(D59:J59)</f>
        <v>100</v>
      </c>
      <c r="D59" s="181">
        <v>100</v>
      </c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</row>
    <row r="60" spans="1:18" s="44" customFormat="1" ht="24.75" customHeight="1" thickBot="1">
      <c r="A60" s="182">
        <v>45</v>
      </c>
      <c r="B60" s="183" t="s">
        <v>62</v>
      </c>
      <c r="C60" s="177">
        <f>SUM(C61)</f>
        <v>0</v>
      </c>
      <c r="D60" s="177">
        <f aca="true" t="shared" si="5" ref="D60:Q61">SUM(D61)</f>
        <v>0</v>
      </c>
      <c r="E60" s="177">
        <f t="shared" si="5"/>
        <v>0</v>
      </c>
      <c r="F60" s="177">
        <f t="shared" si="5"/>
        <v>0</v>
      </c>
      <c r="G60" s="177">
        <f t="shared" si="5"/>
        <v>0</v>
      </c>
      <c r="H60" s="177">
        <f t="shared" si="5"/>
        <v>0</v>
      </c>
      <c r="I60" s="177"/>
      <c r="J60" s="177">
        <f t="shared" si="5"/>
        <v>0</v>
      </c>
      <c r="K60" s="177">
        <f t="shared" si="5"/>
        <v>0</v>
      </c>
      <c r="L60" s="177">
        <f t="shared" si="5"/>
        <v>0</v>
      </c>
      <c r="M60" s="177">
        <f t="shared" si="5"/>
        <v>0</v>
      </c>
      <c r="N60" s="177">
        <f t="shared" si="5"/>
        <v>0</v>
      </c>
      <c r="O60" s="177"/>
      <c r="P60" s="177">
        <f>P61</f>
        <v>0</v>
      </c>
      <c r="Q60" s="177">
        <f>Q61</f>
        <v>0</v>
      </c>
      <c r="R60" s="177"/>
    </row>
    <row r="61" spans="1:18" s="44" customFormat="1" ht="24.75" customHeight="1" thickBot="1">
      <c r="A61" s="182">
        <v>454</v>
      </c>
      <c r="B61" s="183" t="s">
        <v>63</v>
      </c>
      <c r="C61" s="177">
        <f>SUM(C62)</f>
        <v>0</v>
      </c>
      <c r="D61" s="177">
        <f t="shared" si="5"/>
        <v>0</v>
      </c>
      <c r="E61" s="177">
        <f t="shared" si="5"/>
        <v>0</v>
      </c>
      <c r="F61" s="177">
        <f t="shared" si="5"/>
        <v>0</v>
      </c>
      <c r="G61" s="177">
        <f t="shared" si="5"/>
        <v>0</v>
      </c>
      <c r="H61" s="177">
        <f t="shared" si="5"/>
        <v>0</v>
      </c>
      <c r="I61" s="177"/>
      <c r="J61" s="177">
        <f t="shared" si="5"/>
        <v>0</v>
      </c>
      <c r="K61" s="177">
        <f t="shared" si="5"/>
        <v>0</v>
      </c>
      <c r="L61" s="177">
        <f t="shared" si="5"/>
        <v>0</v>
      </c>
      <c r="M61" s="177">
        <f t="shared" si="5"/>
        <v>0</v>
      </c>
      <c r="N61" s="177">
        <f t="shared" si="5"/>
        <v>0</v>
      </c>
      <c r="O61" s="177"/>
      <c r="P61" s="177">
        <f t="shared" si="5"/>
        <v>0</v>
      </c>
      <c r="Q61" s="177">
        <f t="shared" si="5"/>
        <v>0</v>
      </c>
      <c r="R61" s="177"/>
    </row>
    <row r="62" spans="1:18" ht="24.75" customHeight="1" thickBot="1">
      <c r="A62" s="178">
        <v>4541</v>
      </c>
      <c r="B62" s="179" t="s">
        <v>29</v>
      </c>
      <c r="C62" s="180">
        <f>SUM(D62:J62)</f>
        <v>0</v>
      </c>
      <c r="D62" s="181"/>
      <c r="E62" s="180"/>
      <c r="F62" s="180"/>
      <c r="G62" s="180"/>
      <c r="H62" s="180">
        <v>0</v>
      </c>
      <c r="I62" s="180"/>
      <c r="J62" s="180"/>
      <c r="K62" s="180"/>
      <c r="L62" s="180"/>
      <c r="M62" s="180"/>
      <c r="N62" s="180"/>
      <c r="O62" s="180"/>
      <c r="P62" s="180"/>
      <c r="Q62" s="180"/>
      <c r="R62" s="180"/>
    </row>
    <row r="63" spans="1:18" ht="21" customHeight="1" thickBot="1">
      <c r="A63" s="267"/>
      <c r="B63" s="268" t="s">
        <v>72</v>
      </c>
      <c r="C63" s="269">
        <f>C60+C29+C56</f>
        <v>588280</v>
      </c>
      <c r="D63" s="269">
        <f>D60+D29+D56</f>
        <v>287280</v>
      </c>
      <c r="E63" s="269">
        <f aca="true" t="shared" si="6" ref="E63:Q63">E60+E29</f>
        <v>180000</v>
      </c>
      <c r="F63" s="269">
        <f t="shared" si="6"/>
        <v>100000</v>
      </c>
      <c r="G63" s="269">
        <f t="shared" si="6"/>
        <v>12000</v>
      </c>
      <c r="H63" s="269">
        <f t="shared" si="6"/>
        <v>9000</v>
      </c>
      <c r="I63" s="269"/>
      <c r="J63" s="269">
        <f t="shared" si="6"/>
        <v>0</v>
      </c>
      <c r="K63" s="269">
        <f t="shared" si="6"/>
        <v>0</v>
      </c>
      <c r="L63" s="269">
        <f t="shared" si="6"/>
        <v>0</v>
      </c>
      <c r="M63" s="269">
        <f t="shared" si="6"/>
        <v>0</v>
      </c>
      <c r="N63" s="269">
        <f t="shared" si="6"/>
        <v>0</v>
      </c>
      <c r="O63" s="269"/>
      <c r="P63" s="269">
        <f t="shared" si="6"/>
        <v>0</v>
      </c>
      <c r="Q63" s="269">
        <f t="shared" si="6"/>
        <v>0</v>
      </c>
      <c r="R63" s="269"/>
    </row>
    <row r="64" spans="1:18" ht="16.5" customHeight="1">
      <c r="A64" s="45"/>
      <c r="B64" s="4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8.75" customHeight="1">
      <c r="A65" s="216" t="s">
        <v>145</v>
      </c>
      <c r="B65" s="217"/>
      <c r="C65" s="218"/>
      <c r="D65" s="219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</row>
    <row r="66" spans="1:18" s="31" customFormat="1" ht="46.5" customHeight="1">
      <c r="A66" s="199" t="s">
        <v>2</v>
      </c>
      <c r="B66" s="199" t="s">
        <v>3</v>
      </c>
      <c r="C66" s="199" t="s">
        <v>195</v>
      </c>
      <c r="D66" s="199" t="s">
        <v>24</v>
      </c>
      <c r="E66" s="199" t="s">
        <v>70</v>
      </c>
      <c r="F66" s="199" t="s">
        <v>91</v>
      </c>
      <c r="G66" s="200" t="s">
        <v>92</v>
      </c>
      <c r="H66" s="200" t="s">
        <v>75</v>
      </c>
      <c r="I66" s="200"/>
      <c r="J66" s="200" t="s">
        <v>74</v>
      </c>
      <c r="K66" s="201" t="s">
        <v>0</v>
      </c>
      <c r="L66" s="201" t="s">
        <v>33</v>
      </c>
      <c r="M66" s="201" t="s">
        <v>28</v>
      </c>
      <c r="N66" s="201" t="s">
        <v>25</v>
      </c>
      <c r="O66" s="201"/>
      <c r="P66" s="199"/>
      <c r="Q66" s="201"/>
      <c r="R66" s="199"/>
    </row>
    <row r="67" spans="1:18" s="44" customFormat="1" ht="24.75" customHeight="1">
      <c r="A67" s="146">
        <v>31</v>
      </c>
      <c r="B67" s="147" t="s">
        <v>47</v>
      </c>
      <c r="C67" s="150">
        <f>D67+E67+F67+G67</f>
        <v>976700</v>
      </c>
      <c r="D67" s="150">
        <f>D68+D72+D70</f>
        <v>523300</v>
      </c>
      <c r="E67" s="150">
        <f>E68+E72+E70</f>
        <v>268800</v>
      </c>
      <c r="F67" s="150">
        <f>F68+F72+F70</f>
        <v>0</v>
      </c>
      <c r="G67" s="150">
        <f>G68+G72+G70</f>
        <v>184600</v>
      </c>
      <c r="H67" s="150">
        <f aca="true" t="shared" si="7" ref="H67:N67">SUM(H68+H70+H72)</f>
        <v>0</v>
      </c>
      <c r="I67" s="150"/>
      <c r="J67" s="150">
        <f t="shared" si="7"/>
        <v>0</v>
      </c>
      <c r="K67" s="150">
        <f t="shared" si="7"/>
        <v>0</v>
      </c>
      <c r="L67" s="150">
        <f t="shared" si="7"/>
        <v>0</v>
      </c>
      <c r="M67" s="150">
        <f t="shared" si="7"/>
        <v>0</v>
      </c>
      <c r="N67" s="150">
        <f t="shared" si="7"/>
        <v>0</v>
      </c>
      <c r="O67" s="150"/>
      <c r="P67" s="150">
        <f>P68+P70+P72</f>
        <v>0</v>
      </c>
      <c r="Q67" s="150">
        <f>Q68+Q70+Q72</f>
        <v>0</v>
      </c>
      <c r="R67" s="150"/>
    </row>
    <row r="68" spans="1:18" ht="24.75" customHeight="1">
      <c r="A68" s="146">
        <v>311</v>
      </c>
      <c r="B68" s="147" t="s">
        <v>37</v>
      </c>
      <c r="C68" s="150">
        <f>C69</f>
        <v>797000</v>
      </c>
      <c r="D68" s="150">
        <f>SUM(D69:D69)</f>
        <v>425000</v>
      </c>
      <c r="E68" s="150">
        <f>SUM(E69:E69)</f>
        <v>222000</v>
      </c>
      <c r="F68" s="150">
        <f>SUM(F69:F69)</f>
        <v>0</v>
      </c>
      <c r="G68" s="150">
        <f>SUM(G69:G69)</f>
        <v>150000</v>
      </c>
      <c r="H68" s="150">
        <f aca="true" t="shared" si="8" ref="H68:N68">SUM(H69:H69)</f>
        <v>0</v>
      </c>
      <c r="I68" s="150"/>
      <c r="J68" s="150">
        <f t="shared" si="8"/>
        <v>0</v>
      </c>
      <c r="K68" s="150">
        <f t="shared" si="8"/>
        <v>0</v>
      </c>
      <c r="L68" s="150">
        <f t="shared" si="8"/>
        <v>0</v>
      </c>
      <c r="M68" s="150">
        <f t="shared" si="8"/>
        <v>0</v>
      </c>
      <c r="N68" s="150">
        <f t="shared" si="8"/>
        <v>0</v>
      </c>
      <c r="O68" s="150"/>
      <c r="P68" s="150">
        <f>P69</f>
        <v>0</v>
      </c>
      <c r="Q68" s="150">
        <f>Q69</f>
        <v>0</v>
      </c>
      <c r="R68" s="150"/>
    </row>
    <row r="69" spans="1:18" s="47" customFormat="1" ht="24.75" customHeight="1">
      <c r="A69" s="151">
        <v>3111</v>
      </c>
      <c r="B69" s="152" t="s">
        <v>6</v>
      </c>
      <c r="C69" s="154">
        <f aca="true" t="shared" si="9" ref="C69:C74">D69+E69+F69+G69+H69+J69</f>
        <v>797000</v>
      </c>
      <c r="D69" s="172">
        <v>425000</v>
      </c>
      <c r="E69" s="172">
        <v>222000</v>
      </c>
      <c r="F69" s="172">
        <v>0</v>
      </c>
      <c r="G69" s="172">
        <v>150000</v>
      </c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</row>
    <row r="70" spans="1:18" s="44" customFormat="1" ht="24.75" customHeight="1">
      <c r="A70" s="146">
        <v>312</v>
      </c>
      <c r="B70" s="147" t="s">
        <v>7</v>
      </c>
      <c r="C70" s="150">
        <f>C71</f>
        <v>43700</v>
      </c>
      <c r="D70" s="155">
        <f>SUM(D71:D71)</f>
        <v>18300</v>
      </c>
      <c r="E70" s="155">
        <f>SUM(E71:E71)</f>
        <v>11800</v>
      </c>
      <c r="F70" s="155">
        <f>SUM(F71)</f>
        <v>0</v>
      </c>
      <c r="G70" s="155">
        <f>SUM(G71)</f>
        <v>13600</v>
      </c>
      <c r="H70" s="155">
        <f aca="true" t="shared" si="10" ref="H70:Q70">SUM(H71)</f>
        <v>0</v>
      </c>
      <c r="I70" s="155"/>
      <c r="J70" s="155">
        <f t="shared" si="10"/>
        <v>0</v>
      </c>
      <c r="K70" s="155">
        <f t="shared" si="10"/>
        <v>0</v>
      </c>
      <c r="L70" s="155">
        <f t="shared" si="10"/>
        <v>0</v>
      </c>
      <c r="M70" s="155">
        <f t="shared" si="10"/>
        <v>0</v>
      </c>
      <c r="N70" s="155">
        <f t="shared" si="10"/>
        <v>0</v>
      </c>
      <c r="O70" s="155"/>
      <c r="P70" s="155">
        <f t="shared" si="10"/>
        <v>0</v>
      </c>
      <c r="Q70" s="155">
        <f t="shared" si="10"/>
        <v>0</v>
      </c>
      <c r="R70" s="155"/>
    </row>
    <row r="71" spans="1:18" s="47" customFormat="1" ht="24.75" customHeight="1">
      <c r="A71" s="151">
        <v>3121</v>
      </c>
      <c r="B71" s="152" t="s">
        <v>7</v>
      </c>
      <c r="C71" s="154">
        <f t="shared" si="9"/>
        <v>43700</v>
      </c>
      <c r="D71" s="172">
        <v>18300</v>
      </c>
      <c r="E71" s="172">
        <v>11800</v>
      </c>
      <c r="F71" s="172">
        <v>0</v>
      </c>
      <c r="G71" s="172">
        <v>13600</v>
      </c>
      <c r="H71" s="154"/>
      <c r="I71" s="154"/>
      <c r="J71" s="154"/>
      <c r="K71" s="154"/>
      <c r="L71" s="154"/>
      <c r="M71" s="154"/>
      <c r="N71" s="154"/>
      <c r="O71" s="154"/>
      <c r="P71" s="154"/>
      <c r="Q71" s="154">
        <f>P71*103.1%</f>
        <v>0</v>
      </c>
      <c r="R71" s="154"/>
    </row>
    <row r="72" spans="1:18" s="44" customFormat="1" ht="24.75" customHeight="1">
      <c r="A72" s="146">
        <v>313</v>
      </c>
      <c r="B72" s="147" t="s">
        <v>38</v>
      </c>
      <c r="C72" s="150">
        <f>SUM(C73:C74)</f>
        <v>136000</v>
      </c>
      <c r="D72" s="155">
        <f>SUM(D73:D74)</f>
        <v>80000</v>
      </c>
      <c r="E72" s="155">
        <f>SUM(E73:E74)</f>
        <v>35000</v>
      </c>
      <c r="F72" s="155">
        <f>SUM(F73:F74)</f>
        <v>0</v>
      </c>
      <c r="G72" s="155">
        <f>SUM(G73:G74)</f>
        <v>21000</v>
      </c>
      <c r="H72" s="155">
        <f aca="true" t="shared" si="11" ref="H72:N72">SUM(H73:H74)</f>
        <v>0</v>
      </c>
      <c r="I72" s="155"/>
      <c r="J72" s="155">
        <f t="shared" si="11"/>
        <v>0</v>
      </c>
      <c r="K72" s="155">
        <f t="shared" si="11"/>
        <v>0</v>
      </c>
      <c r="L72" s="155">
        <f t="shared" si="11"/>
        <v>0</v>
      </c>
      <c r="M72" s="155">
        <f t="shared" si="11"/>
        <v>0</v>
      </c>
      <c r="N72" s="155">
        <f t="shared" si="11"/>
        <v>0</v>
      </c>
      <c r="O72" s="155"/>
      <c r="P72" s="155">
        <f>P73+P74</f>
        <v>0</v>
      </c>
      <c r="Q72" s="155">
        <f>Q73+Q74</f>
        <v>0</v>
      </c>
      <c r="R72" s="155"/>
    </row>
    <row r="73" spans="1:18" ht="24.75" customHeight="1">
      <c r="A73" s="159">
        <v>3132</v>
      </c>
      <c r="B73" s="152" t="s">
        <v>27</v>
      </c>
      <c r="C73" s="154">
        <f t="shared" si="9"/>
        <v>136000</v>
      </c>
      <c r="D73" s="172">
        <v>80000</v>
      </c>
      <c r="E73" s="172">
        <v>35000</v>
      </c>
      <c r="F73" s="172">
        <v>0</v>
      </c>
      <c r="G73" s="172">
        <v>21000</v>
      </c>
      <c r="H73" s="154"/>
      <c r="I73" s="154"/>
      <c r="J73" s="154"/>
      <c r="K73" s="154"/>
      <c r="L73" s="154"/>
      <c r="M73" s="154"/>
      <c r="N73" s="154"/>
      <c r="O73" s="154"/>
      <c r="P73" s="154"/>
      <c r="Q73" s="154">
        <f>P73*103.1%</f>
        <v>0</v>
      </c>
      <c r="R73" s="154"/>
    </row>
    <row r="74" spans="1:18" ht="24.75" customHeight="1">
      <c r="A74" s="159">
        <v>3133</v>
      </c>
      <c r="B74" s="152" t="s">
        <v>45</v>
      </c>
      <c r="C74" s="154">
        <f t="shared" si="9"/>
        <v>0</v>
      </c>
      <c r="D74" s="172">
        <v>0</v>
      </c>
      <c r="E74" s="172">
        <v>0</v>
      </c>
      <c r="F74" s="172">
        <v>0</v>
      </c>
      <c r="G74" s="172">
        <v>0</v>
      </c>
      <c r="H74" s="154"/>
      <c r="I74" s="154"/>
      <c r="J74" s="154"/>
      <c r="K74" s="154"/>
      <c r="L74" s="154"/>
      <c r="M74" s="154"/>
      <c r="N74" s="154"/>
      <c r="O74" s="154"/>
      <c r="P74" s="154"/>
      <c r="Q74" s="154">
        <f>P74*103.1%</f>
        <v>0</v>
      </c>
      <c r="R74" s="154"/>
    </row>
    <row r="75" spans="1:18" s="29" customFormat="1" ht="24.75" customHeight="1">
      <c r="A75" s="168">
        <v>32</v>
      </c>
      <c r="B75" s="169" t="s">
        <v>39</v>
      </c>
      <c r="C75" s="150">
        <f>C76+C78+C82</f>
        <v>611000</v>
      </c>
      <c r="D75" s="150">
        <f aca="true" t="shared" si="12" ref="D75:Q75">D76+D78+D82</f>
        <v>12000</v>
      </c>
      <c r="E75" s="150">
        <f t="shared" si="12"/>
        <v>536000</v>
      </c>
      <c r="F75" s="150">
        <f t="shared" si="12"/>
        <v>0</v>
      </c>
      <c r="G75" s="150">
        <f t="shared" si="12"/>
        <v>63000</v>
      </c>
      <c r="H75" s="150">
        <f t="shared" si="12"/>
        <v>0</v>
      </c>
      <c r="I75" s="150"/>
      <c r="J75" s="150">
        <f t="shared" si="12"/>
        <v>0</v>
      </c>
      <c r="K75" s="150">
        <f t="shared" si="12"/>
        <v>0</v>
      </c>
      <c r="L75" s="150">
        <f t="shared" si="12"/>
        <v>0</v>
      </c>
      <c r="M75" s="150">
        <f t="shared" si="12"/>
        <v>0</v>
      </c>
      <c r="N75" s="150">
        <f t="shared" si="12"/>
        <v>0</v>
      </c>
      <c r="O75" s="150"/>
      <c r="P75" s="150">
        <f t="shared" si="12"/>
        <v>0</v>
      </c>
      <c r="Q75" s="150">
        <f t="shared" si="12"/>
        <v>0</v>
      </c>
      <c r="R75" s="150"/>
    </row>
    <row r="76" spans="1:18" s="29" customFormat="1" ht="24.75" customHeight="1">
      <c r="A76" s="168">
        <v>321</v>
      </c>
      <c r="B76" s="169" t="s">
        <v>40</v>
      </c>
      <c r="C76" s="150">
        <f>C77</f>
        <v>27000</v>
      </c>
      <c r="D76" s="150">
        <f>D77</f>
        <v>12000</v>
      </c>
      <c r="E76" s="150">
        <f>E77</f>
        <v>8000</v>
      </c>
      <c r="F76" s="150">
        <f>F77</f>
        <v>0</v>
      </c>
      <c r="G76" s="150">
        <f>G77</f>
        <v>7000</v>
      </c>
      <c r="H76" s="150">
        <f aca="true" t="shared" si="13" ref="H76:Q76">H77</f>
        <v>0</v>
      </c>
      <c r="I76" s="150"/>
      <c r="J76" s="150">
        <f t="shared" si="13"/>
        <v>0</v>
      </c>
      <c r="K76" s="150">
        <f t="shared" si="13"/>
        <v>0</v>
      </c>
      <c r="L76" s="150">
        <f t="shared" si="13"/>
        <v>0</v>
      </c>
      <c r="M76" s="150">
        <f t="shared" si="13"/>
        <v>0</v>
      </c>
      <c r="N76" s="150">
        <f t="shared" si="13"/>
        <v>0</v>
      </c>
      <c r="O76" s="150"/>
      <c r="P76" s="150">
        <f t="shared" si="13"/>
        <v>0</v>
      </c>
      <c r="Q76" s="150">
        <f t="shared" si="13"/>
        <v>0</v>
      </c>
      <c r="R76" s="150"/>
    </row>
    <row r="77" spans="1:18" s="47" customFormat="1" ht="24.75" customHeight="1">
      <c r="A77" s="151">
        <v>3212</v>
      </c>
      <c r="B77" s="152" t="s">
        <v>64</v>
      </c>
      <c r="C77" s="154">
        <f aca="true" t="shared" si="14" ref="C77:C84">D77+E77+F77+G77+H77+J77</f>
        <v>27000</v>
      </c>
      <c r="D77" s="154">
        <v>12000</v>
      </c>
      <c r="E77" s="154">
        <v>8000</v>
      </c>
      <c r="F77" s="154">
        <v>0</v>
      </c>
      <c r="G77" s="154">
        <v>7000</v>
      </c>
      <c r="H77" s="154"/>
      <c r="I77" s="154"/>
      <c r="J77" s="154"/>
      <c r="K77" s="154"/>
      <c r="L77" s="154"/>
      <c r="M77" s="154"/>
      <c r="N77" s="154"/>
      <c r="O77" s="154"/>
      <c r="P77" s="154"/>
      <c r="Q77" s="154">
        <f>P77*103.1%</f>
        <v>0</v>
      </c>
      <c r="R77" s="154"/>
    </row>
    <row r="78" spans="1:18" s="44" customFormat="1" ht="24.75" customHeight="1">
      <c r="A78" s="146">
        <v>322</v>
      </c>
      <c r="B78" s="147" t="s">
        <v>41</v>
      </c>
      <c r="C78" s="150">
        <f>C79+C80+C81</f>
        <v>476000</v>
      </c>
      <c r="D78" s="150">
        <f>D79+D80+D81</f>
        <v>0</v>
      </c>
      <c r="E78" s="150">
        <f>E79+E80+E81</f>
        <v>440000</v>
      </c>
      <c r="F78" s="150">
        <f>F79+F80+F81</f>
        <v>0</v>
      </c>
      <c r="G78" s="150">
        <f>G79+G80+G81</f>
        <v>36000</v>
      </c>
      <c r="H78" s="150">
        <f aca="true" t="shared" si="15" ref="H78:Q78">SUM(H79:H81)</f>
        <v>0</v>
      </c>
      <c r="I78" s="150"/>
      <c r="J78" s="150">
        <f t="shared" si="15"/>
        <v>0</v>
      </c>
      <c r="K78" s="150">
        <f t="shared" si="15"/>
        <v>0</v>
      </c>
      <c r="L78" s="150">
        <f t="shared" si="15"/>
        <v>0</v>
      </c>
      <c r="M78" s="150">
        <f t="shared" si="15"/>
        <v>0</v>
      </c>
      <c r="N78" s="150">
        <f t="shared" si="15"/>
        <v>0</v>
      </c>
      <c r="O78" s="150"/>
      <c r="P78" s="150">
        <f t="shared" si="15"/>
        <v>0</v>
      </c>
      <c r="Q78" s="150">
        <f t="shared" si="15"/>
        <v>0</v>
      </c>
      <c r="R78" s="150"/>
    </row>
    <row r="79" spans="1:18" ht="24.75" customHeight="1">
      <c r="A79" s="159">
        <v>3221</v>
      </c>
      <c r="B79" s="170" t="s">
        <v>14</v>
      </c>
      <c r="C79" s="154">
        <f t="shared" si="14"/>
        <v>71000</v>
      </c>
      <c r="D79" s="172"/>
      <c r="E79" s="172">
        <v>60000</v>
      </c>
      <c r="F79" s="172"/>
      <c r="G79" s="172">
        <v>11000</v>
      </c>
      <c r="H79" s="154"/>
      <c r="I79" s="154"/>
      <c r="J79" s="154"/>
      <c r="K79" s="154"/>
      <c r="L79" s="154"/>
      <c r="M79" s="154"/>
      <c r="N79" s="154"/>
      <c r="O79" s="154"/>
      <c r="P79" s="154"/>
      <c r="Q79" s="154">
        <f>P79*103.1%</f>
        <v>0</v>
      </c>
      <c r="R79" s="154"/>
    </row>
    <row r="80" spans="1:18" ht="24.75" customHeight="1">
      <c r="A80" s="159">
        <v>3222</v>
      </c>
      <c r="B80" s="160" t="s">
        <v>26</v>
      </c>
      <c r="C80" s="154">
        <f t="shared" si="14"/>
        <v>335000</v>
      </c>
      <c r="D80" s="172"/>
      <c r="E80" s="172">
        <v>320000</v>
      </c>
      <c r="F80" s="172">
        <v>0</v>
      </c>
      <c r="G80" s="172">
        <v>15000</v>
      </c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</row>
    <row r="81" spans="1:18" ht="24.75" customHeight="1">
      <c r="A81" s="159">
        <v>3225</v>
      </c>
      <c r="B81" s="160" t="s">
        <v>42</v>
      </c>
      <c r="C81" s="154">
        <f t="shared" si="14"/>
        <v>70000</v>
      </c>
      <c r="D81" s="172"/>
      <c r="E81" s="172">
        <v>60000</v>
      </c>
      <c r="F81" s="172"/>
      <c r="G81" s="172">
        <v>10000</v>
      </c>
      <c r="H81" s="154"/>
      <c r="I81" s="154"/>
      <c r="J81" s="154"/>
      <c r="K81" s="154"/>
      <c r="L81" s="154"/>
      <c r="M81" s="154"/>
      <c r="N81" s="154"/>
      <c r="O81" s="154"/>
      <c r="P81" s="154"/>
      <c r="Q81" s="154">
        <f>P81*103.1%</f>
        <v>0</v>
      </c>
      <c r="R81" s="154"/>
    </row>
    <row r="82" spans="1:18" s="44" customFormat="1" ht="24.75" customHeight="1">
      <c r="A82" s="146">
        <v>323</v>
      </c>
      <c r="B82" s="147" t="s">
        <v>43</v>
      </c>
      <c r="C82" s="155">
        <f>SUM(C83:C87)</f>
        <v>108000</v>
      </c>
      <c r="D82" s="155">
        <f aca="true" t="shared" si="16" ref="D82:Q82">SUM(D83:D87)</f>
        <v>0</v>
      </c>
      <c r="E82" s="155">
        <f t="shared" si="16"/>
        <v>88000</v>
      </c>
      <c r="F82" s="155">
        <f t="shared" si="16"/>
        <v>0</v>
      </c>
      <c r="G82" s="155">
        <f t="shared" si="16"/>
        <v>20000</v>
      </c>
      <c r="H82" s="155">
        <f t="shared" si="16"/>
        <v>0</v>
      </c>
      <c r="I82" s="155"/>
      <c r="J82" s="155">
        <f t="shared" si="16"/>
        <v>0</v>
      </c>
      <c r="K82" s="155">
        <f t="shared" si="16"/>
        <v>0</v>
      </c>
      <c r="L82" s="155">
        <f t="shared" si="16"/>
        <v>0</v>
      </c>
      <c r="M82" s="155">
        <f t="shared" si="16"/>
        <v>0</v>
      </c>
      <c r="N82" s="155">
        <f t="shared" si="16"/>
        <v>0</v>
      </c>
      <c r="O82" s="155"/>
      <c r="P82" s="155">
        <f t="shared" si="16"/>
        <v>0</v>
      </c>
      <c r="Q82" s="155">
        <f t="shared" si="16"/>
        <v>0</v>
      </c>
      <c r="R82" s="155"/>
    </row>
    <row r="83" spans="1:18" s="47" customFormat="1" ht="24.75" customHeight="1">
      <c r="A83" s="151">
        <v>3231</v>
      </c>
      <c r="B83" s="152" t="s">
        <v>44</v>
      </c>
      <c r="C83" s="172">
        <f t="shared" si="14"/>
        <v>35000</v>
      </c>
      <c r="D83" s="172"/>
      <c r="E83" s="172">
        <v>30000</v>
      </c>
      <c r="F83" s="172"/>
      <c r="G83" s="172">
        <v>5000</v>
      </c>
      <c r="H83" s="154"/>
      <c r="I83" s="154"/>
      <c r="J83" s="154"/>
      <c r="K83" s="154"/>
      <c r="L83" s="154"/>
      <c r="M83" s="154"/>
      <c r="N83" s="154"/>
      <c r="O83" s="154"/>
      <c r="P83" s="154"/>
      <c r="Q83" s="154">
        <f>P83*103.1%</f>
        <v>0</v>
      </c>
      <c r="R83" s="154"/>
    </row>
    <row r="84" spans="1:18" s="47" customFormat="1" ht="24.75" customHeight="1">
      <c r="A84" s="159">
        <v>3232</v>
      </c>
      <c r="B84" s="170" t="s">
        <v>16</v>
      </c>
      <c r="C84" s="172">
        <f t="shared" si="14"/>
        <v>25000</v>
      </c>
      <c r="D84" s="172"/>
      <c r="E84" s="172">
        <v>20000</v>
      </c>
      <c r="F84" s="172"/>
      <c r="G84" s="172">
        <v>5000</v>
      </c>
      <c r="H84" s="154"/>
      <c r="I84" s="154"/>
      <c r="J84" s="154"/>
      <c r="K84" s="154"/>
      <c r="L84" s="154"/>
      <c r="M84" s="154"/>
      <c r="N84" s="154"/>
      <c r="O84" s="154"/>
      <c r="P84" s="154"/>
      <c r="Q84" s="154">
        <f>P84*103.1%</f>
        <v>0</v>
      </c>
      <c r="R84" s="154"/>
    </row>
    <row r="85" spans="1:18" s="47" customFormat="1" ht="24.75" customHeight="1">
      <c r="A85" s="151">
        <v>3234</v>
      </c>
      <c r="B85" s="152" t="s">
        <v>11</v>
      </c>
      <c r="C85" s="172">
        <f>D85+E85+F85+G85+H85+J85</f>
        <v>3000</v>
      </c>
      <c r="D85" s="172"/>
      <c r="E85" s="172">
        <v>3000</v>
      </c>
      <c r="F85" s="172"/>
      <c r="G85" s="172"/>
      <c r="H85" s="154"/>
      <c r="I85" s="154"/>
      <c r="J85" s="154"/>
      <c r="K85" s="154"/>
      <c r="L85" s="154"/>
      <c r="M85" s="154"/>
      <c r="N85" s="154"/>
      <c r="O85" s="154"/>
      <c r="P85" s="154"/>
      <c r="Q85" s="154">
        <f>P85*103.1%</f>
        <v>0</v>
      </c>
      <c r="R85" s="154"/>
    </row>
    <row r="86" spans="1:18" s="47" customFormat="1" ht="24.75" customHeight="1">
      <c r="A86" s="151">
        <v>3238</v>
      </c>
      <c r="B86" s="152" t="s">
        <v>19</v>
      </c>
      <c r="C86" s="172">
        <f>D86+E86+F86+G86+H86+J86</f>
        <v>5000</v>
      </c>
      <c r="D86" s="172"/>
      <c r="E86" s="172">
        <v>5000</v>
      </c>
      <c r="F86" s="172"/>
      <c r="G86" s="172"/>
      <c r="H86" s="154"/>
      <c r="I86" s="154"/>
      <c r="J86" s="154"/>
      <c r="K86" s="154"/>
      <c r="L86" s="154"/>
      <c r="M86" s="154"/>
      <c r="N86" s="154"/>
      <c r="O86" s="154"/>
      <c r="P86" s="154"/>
      <c r="Q86" s="154">
        <f>P86*103.1%</f>
        <v>0</v>
      </c>
      <c r="R86" s="154"/>
    </row>
    <row r="87" spans="1:18" s="47" customFormat="1" ht="24.75" customHeight="1">
      <c r="A87" s="151">
        <v>3239</v>
      </c>
      <c r="B87" s="152" t="s">
        <v>20</v>
      </c>
      <c r="C87" s="172">
        <f>D87+E87+F87+G87+H87+J87</f>
        <v>40000</v>
      </c>
      <c r="D87" s="172"/>
      <c r="E87" s="172">
        <v>30000</v>
      </c>
      <c r="F87" s="172"/>
      <c r="G87" s="172">
        <v>10000</v>
      </c>
      <c r="H87" s="154"/>
      <c r="I87" s="154"/>
      <c r="J87" s="154"/>
      <c r="K87" s="154"/>
      <c r="L87" s="154"/>
      <c r="M87" s="154"/>
      <c r="N87" s="154"/>
      <c r="O87" s="154"/>
      <c r="P87" s="154"/>
      <c r="Q87" s="154">
        <f>P87*103.1%</f>
        <v>0</v>
      </c>
      <c r="R87" s="154"/>
    </row>
    <row r="88" spans="1:18" s="44" customFormat="1" ht="24.75" customHeight="1">
      <c r="A88" s="146">
        <v>42</v>
      </c>
      <c r="B88" s="173" t="s">
        <v>56</v>
      </c>
      <c r="C88" s="150">
        <f aca="true" t="shared" si="17" ref="C88:H88">C89+C93</f>
        <v>58000</v>
      </c>
      <c r="D88" s="150">
        <f t="shared" si="17"/>
        <v>0</v>
      </c>
      <c r="E88" s="150">
        <f t="shared" si="17"/>
        <v>41000</v>
      </c>
      <c r="F88" s="150">
        <f t="shared" si="17"/>
        <v>0</v>
      </c>
      <c r="G88" s="150">
        <f t="shared" si="17"/>
        <v>17000</v>
      </c>
      <c r="H88" s="150">
        <f t="shared" si="17"/>
        <v>0</v>
      </c>
      <c r="I88" s="150"/>
      <c r="J88" s="150">
        <f>J89+J93</f>
        <v>0</v>
      </c>
      <c r="K88" s="150">
        <f>K89+K93</f>
        <v>0</v>
      </c>
      <c r="L88" s="150">
        <f>L89+L93</f>
        <v>0</v>
      </c>
      <c r="M88" s="150">
        <f>M89+M93</f>
        <v>0</v>
      </c>
      <c r="N88" s="150">
        <f>N89+N93</f>
        <v>0</v>
      </c>
      <c r="O88" s="150"/>
      <c r="P88" s="150">
        <f>P89+P93</f>
        <v>0</v>
      </c>
      <c r="Q88" s="150">
        <f>Q89+Q93</f>
        <v>0</v>
      </c>
      <c r="R88" s="150"/>
    </row>
    <row r="89" spans="1:18" s="44" customFormat="1" ht="24.75" customHeight="1">
      <c r="A89" s="146">
        <v>422</v>
      </c>
      <c r="B89" s="173" t="s">
        <v>57</v>
      </c>
      <c r="C89" s="150">
        <f>C90+C91+C92</f>
        <v>51000</v>
      </c>
      <c r="D89" s="150">
        <f aca="true" t="shared" si="18" ref="D89:J89">D90</f>
        <v>0</v>
      </c>
      <c r="E89" s="150">
        <f>E90+E91+E92</f>
        <v>36000</v>
      </c>
      <c r="F89" s="150">
        <f t="shared" si="18"/>
        <v>0</v>
      </c>
      <c r="G89" s="150">
        <f>G90+G91+G92</f>
        <v>15000</v>
      </c>
      <c r="H89" s="150">
        <f t="shared" si="18"/>
        <v>0</v>
      </c>
      <c r="I89" s="150"/>
      <c r="J89" s="150">
        <f t="shared" si="18"/>
        <v>0</v>
      </c>
      <c r="K89" s="150">
        <f aca="true" t="shared" si="19" ref="K89:Q89">SUM(K94)</f>
        <v>0</v>
      </c>
      <c r="L89" s="150">
        <f t="shared" si="19"/>
        <v>0</v>
      </c>
      <c r="M89" s="150">
        <f t="shared" si="19"/>
        <v>0</v>
      </c>
      <c r="N89" s="150">
        <f t="shared" si="19"/>
        <v>0</v>
      </c>
      <c r="O89" s="150"/>
      <c r="P89" s="150">
        <f t="shared" si="19"/>
        <v>0</v>
      </c>
      <c r="Q89" s="150">
        <f t="shared" si="19"/>
        <v>0</v>
      </c>
      <c r="R89" s="150"/>
    </row>
    <row r="90" spans="1:18" s="44" customFormat="1" ht="24.75" customHeight="1">
      <c r="A90" s="159">
        <v>4221</v>
      </c>
      <c r="B90" s="174" t="s">
        <v>23</v>
      </c>
      <c r="C90" s="154">
        <f>D90+E90+F90+G90+H90+J90</f>
        <v>25000</v>
      </c>
      <c r="D90" s="172"/>
      <c r="E90" s="172">
        <v>20000</v>
      </c>
      <c r="F90" s="172"/>
      <c r="G90" s="172">
        <v>5000</v>
      </c>
      <c r="H90" s="154"/>
      <c r="I90" s="154"/>
      <c r="J90" s="154"/>
      <c r="K90" s="154"/>
      <c r="L90" s="154"/>
      <c r="M90" s="154"/>
      <c r="N90" s="154"/>
      <c r="O90" s="154"/>
      <c r="P90" s="154"/>
      <c r="Q90" s="154">
        <f>P90*105.7%</f>
        <v>0</v>
      </c>
      <c r="R90" s="154"/>
    </row>
    <row r="91" spans="1:18" s="44" customFormat="1" ht="24.75" customHeight="1">
      <c r="A91" s="159">
        <v>4226</v>
      </c>
      <c r="B91" s="174" t="s">
        <v>118</v>
      </c>
      <c r="C91" s="154">
        <f>D91+E91+F91+G91+H91+J91</f>
        <v>11000</v>
      </c>
      <c r="D91" s="172"/>
      <c r="E91" s="172">
        <v>6000</v>
      </c>
      <c r="F91" s="172"/>
      <c r="G91" s="172">
        <v>5000</v>
      </c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</row>
    <row r="92" spans="1:18" s="44" customFormat="1" ht="24.75" customHeight="1">
      <c r="A92" s="159">
        <v>4227</v>
      </c>
      <c r="B92" s="174" t="s">
        <v>119</v>
      </c>
      <c r="C92" s="154">
        <f>D92+E92+F92+G92+H92+J92</f>
        <v>15000</v>
      </c>
      <c r="D92" s="172"/>
      <c r="E92" s="172">
        <v>10000</v>
      </c>
      <c r="F92" s="172"/>
      <c r="G92" s="172">
        <v>5000</v>
      </c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</row>
    <row r="93" spans="1:18" s="44" customFormat="1" ht="24.75" customHeight="1">
      <c r="A93" s="146">
        <v>426</v>
      </c>
      <c r="B93" s="173" t="s">
        <v>60</v>
      </c>
      <c r="C93" s="150">
        <f>C94</f>
        <v>7000</v>
      </c>
      <c r="D93" s="150">
        <f>D94</f>
        <v>0</v>
      </c>
      <c r="E93" s="150">
        <f>E94</f>
        <v>5000</v>
      </c>
      <c r="F93" s="150">
        <f aca="true" t="shared" si="20" ref="F93:Q93">F94</f>
        <v>0</v>
      </c>
      <c r="G93" s="150">
        <f t="shared" si="20"/>
        <v>2000</v>
      </c>
      <c r="H93" s="150">
        <f t="shared" si="20"/>
        <v>0</v>
      </c>
      <c r="I93" s="150"/>
      <c r="J93" s="150">
        <f t="shared" si="20"/>
        <v>0</v>
      </c>
      <c r="K93" s="150">
        <f t="shared" si="20"/>
        <v>0</v>
      </c>
      <c r="L93" s="150">
        <f t="shared" si="20"/>
        <v>0</v>
      </c>
      <c r="M93" s="150">
        <f t="shared" si="20"/>
        <v>0</v>
      </c>
      <c r="N93" s="150">
        <f t="shared" si="20"/>
        <v>0</v>
      </c>
      <c r="O93" s="150"/>
      <c r="P93" s="150">
        <f t="shared" si="20"/>
        <v>0</v>
      </c>
      <c r="Q93" s="150">
        <f t="shared" si="20"/>
        <v>0</v>
      </c>
      <c r="R93" s="150"/>
    </row>
    <row r="94" spans="1:18" ht="24.75" customHeight="1">
      <c r="A94" s="159">
        <v>4262</v>
      </c>
      <c r="B94" s="174" t="s">
        <v>61</v>
      </c>
      <c r="C94" s="154">
        <f>D94+E94+F94+G94+H94+J94</f>
        <v>7000</v>
      </c>
      <c r="D94" s="172"/>
      <c r="E94" s="172">
        <v>5000</v>
      </c>
      <c r="F94" s="172"/>
      <c r="G94" s="172">
        <v>2000</v>
      </c>
      <c r="H94" s="154"/>
      <c r="I94" s="154"/>
      <c r="J94" s="154"/>
      <c r="K94" s="154"/>
      <c r="L94" s="154"/>
      <c r="M94" s="154"/>
      <c r="N94" s="154"/>
      <c r="O94" s="154"/>
      <c r="P94" s="154"/>
      <c r="Q94" s="154">
        <f>P94*105.7%</f>
        <v>0</v>
      </c>
      <c r="R94" s="154"/>
    </row>
    <row r="95" spans="1:18" ht="24.75" customHeight="1" thickBot="1">
      <c r="A95" s="313" t="s">
        <v>36</v>
      </c>
      <c r="B95" s="314"/>
      <c r="C95" s="171">
        <f>C67+C75+C88</f>
        <v>1645700</v>
      </c>
      <c r="D95" s="171">
        <f>D67+D75+D88</f>
        <v>535300</v>
      </c>
      <c r="E95" s="171">
        <f>E67+E75+E88</f>
        <v>845800</v>
      </c>
      <c r="F95" s="171">
        <f>F67+F75+F88</f>
        <v>0</v>
      </c>
      <c r="G95" s="171">
        <f>G67+G75+G88</f>
        <v>264600</v>
      </c>
      <c r="H95" s="171">
        <f aca="true" t="shared" si="21" ref="H95:Q95">H67+H75+H88</f>
        <v>0</v>
      </c>
      <c r="I95" s="171"/>
      <c r="J95" s="171">
        <f t="shared" si="21"/>
        <v>0</v>
      </c>
      <c r="K95" s="171">
        <f t="shared" si="21"/>
        <v>0</v>
      </c>
      <c r="L95" s="171">
        <f t="shared" si="21"/>
        <v>0</v>
      </c>
      <c r="M95" s="171">
        <f t="shared" si="21"/>
        <v>0</v>
      </c>
      <c r="N95" s="171">
        <f t="shared" si="21"/>
        <v>0</v>
      </c>
      <c r="O95" s="171"/>
      <c r="P95" s="171">
        <f t="shared" si="21"/>
        <v>0</v>
      </c>
      <c r="Q95" s="171">
        <f t="shared" si="21"/>
        <v>0</v>
      </c>
      <c r="R95" s="171"/>
    </row>
    <row r="96" spans="1:18" ht="15.75">
      <c r="A96" s="45"/>
      <c r="B96" s="46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1:18" ht="19.5" thickBot="1">
      <c r="A97" s="212" t="s">
        <v>146</v>
      </c>
      <c r="B97" s="213"/>
      <c r="C97" s="214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 t="s">
        <v>4</v>
      </c>
      <c r="R97" s="215"/>
    </row>
    <row r="98" spans="1:19" ht="81.75" customHeight="1">
      <c r="A98" s="270" t="s">
        <v>30</v>
      </c>
      <c r="B98" s="271" t="s">
        <v>3</v>
      </c>
      <c r="C98" s="272" t="s">
        <v>195</v>
      </c>
      <c r="D98" s="273" t="s">
        <v>24</v>
      </c>
      <c r="E98" s="273" t="s">
        <v>70</v>
      </c>
      <c r="F98" s="274" t="s">
        <v>91</v>
      </c>
      <c r="G98" s="273" t="s">
        <v>92</v>
      </c>
      <c r="H98" s="273" t="s">
        <v>75</v>
      </c>
      <c r="I98" s="273" t="s">
        <v>117</v>
      </c>
      <c r="J98" s="273" t="s">
        <v>74</v>
      </c>
      <c r="K98" s="273"/>
      <c r="L98" s="273"/>
      <c r="M98" s="273"/>
      <c r="N98" s="273"/>
      <c r="O98" s="273" t="s">
        <v>116</v>
      </c>
      <c r="P98" s="273" t="s">
        <v>77</v>
      </c>
      <c r="Q98" s="275" t="s">
        <v>199</v>
      </c>
      <c r="R98" s="273" t="s">
        <v>147</v>
      </c>
      <c r="S98" s="302" t="s">
        <v>203</v>
      </c>
    </row>
    <row r="99" spans="1:19" s="44" customFormat="1" ht="19.5" customHeight="1">
      <c r="A99" s="146">
        <v>31</v>
      </c>
      <c r="B99" s="147" t="s">
        <v>47</v>
      </c>
      <c r="C99" s="148">
        <f>C100+C104+C102</f>
        <v>306010</v>
      </c>
      <c r="D99" s="149">
        <f>D100+D102+D104</f>
        <v>0</v>
      </c>
      <c r="E99" s="149">
        <f aca="true" t="shared" si="22" ref="E99:J99">E100+E102+E104</f>
        <v>97900</v>
      </c>
      <c r="F99" s="149">
        <f t="shared" si="22"/>
        <v>102800</v>
      </c>
      <c r="G99" s="149">
        <f t="shared" si="22"/>
        <v>65000</v>
      </c>
      <c r="H99" s="149">
        <f t="shared" si="22"/>
        <v>0</v>
      </c>
      <c r="I99" s="149">
        <f t="shared" si="22"/>
        <v>0</v>
      </c>
      <c r="J99" s="149">
        <f t="shared" si="22"/>
        <v>30010</v>
      </c>
      <c r="K99" s="149">
        <f>K100+K104</f>
        <v>0</v>
      </c>
      <c r="L99" s="149">
        <f>L100+L104</f>
        <v>0</v>
      </c>
      <c r="M99" s="149">
        <f>M100+M104</f>
        <v>0</v>
      </c>
      <c r="N99" s="149">
        <f>N100+N104</f>
        <v>0</v>
      </c>
      <c r="O99" s="149">
        <f>O100+O102+O104</f>
        <v>10300</v>
      </c>
      <c r="P99" s="149">
        <f>P100+P102+P104</f>
        <v>0</v>
      </c>
      <c r="Q99" s="149">
        <f>Q100+Q102+Q104</f>
        <v>0</v>
      </c>
      <c r="R99" s="149">
        <f>R100</f>
        <v>0</v>
      </c>
      <c r="S99" s="303"/>
    </row>
    <row r="100" spans="1:19" s="44" customFormat="1" ht="19.5" customHeight="1">
      <c r="A100" s="146">
        <v>311</v>
      </c>
      <c r="B100" s="147" t="s">
        <v>37</v>
      </c>
      <c r="C100" s="149">
        <f>D100+E100+F100+G100+H100+I100+J100+O100+P100+Q100+R100</f>
        <v>250200</v>
      </c>
      <c r="D100" s="149">
        <f>D101</f>
        <v>0</v>
      </c>
      <c r="E100" s="149">
        <f aca="true" t="shared" si="23" ref="E100:N100">E101</f>
        <v>81800</v>
      </c>
      <c r="F100" s="149">
        <f>F101</f>
        <v>85000</v>
      </c>
      <c r="G100" s="149">
        <f>G101</f>
        <v>51500</v>
      </c>
      <c r="H100" s="149">
        <f t="shared" si="23"/>
        <v>0</v>
      </c>
      <c r="I100" s="149">
        <f t="shared" si="23"/>
        <v>0</v>
      </c>
      <c r="J100" s="149">
        <f>J101</f>
        <v>25700</v>
      </c>
      <c r="K100" s="149">
        <f t="shared" si="23"/>
        <v>0</v>
      </c>
      <c r="L100" s="149">
        <f t="shared" si="23"/>
        <v>0</v>
      </c>
      <c r="M100" s="149">
        <f t="shared" si="23"/>
        <v>0</v>
      </c>
      <c r="N100" s="149">
        <f t="shared" si="23"/>
        <v>0</v>
      </c>
      <c r="O100" s="149">
        <f>O101</f>
        <v>6200</v>
      </c>
      <c r="P100" s="149">
        <f>P101</f>
        <v>0</v>
      </c>
      <c r="Q100" s="149">
        <f>Q101</f>
        <v>0</v>
      </c>
      <c r="R100" s="149">
        <f>R101</f>
        <v>0</v>
      </c>
      <c r="S100" s="303">
        <v>13485.18</v>
      </c>
    </row>
    <row r="101" spans="1:19" s="47" customFormat="1" ht="19.5" customHeight="1">
      <c r="A101" s="151">
        <v>3111</v>
      </c>
      <c r="B101" s="152" t="s">
        <v>6</v>
      </c>
      <c r="C101" s="153">
        <f>SUM(D101:R101)</f>
        <v>250200</v>
      </c>
      <c r="D101" s="153"/>
      <c r="E101" s="153">
        <v>81800</v>
      </c>
      <c r="F101" s="153">
        <v>85000</v>
      </c>
      <c r="G101" s="153">
        <v>51500</v>
      </c>
      <c r="H101" s="153"/>
      <c r="I101" s="153"/>
      <c r="J101" s="153">
        <v>25700</v>
      </c>
      <c r="K101" s="153"/>
      <c r="L101" s="153"/>
      <c r="M101" s="153"/>
      <c r="N101" s="153"/>
      <c r="O101" s="153">
        <v>6200</v>
      </c>
      <c r="P101" s="153"/>
      <c r="Q101" s="153">
        <v>0</v>
      </c>
      <c r="R101" s="153"/>
      <c r="S101" s="304"/>
    </row>
    <row r="102" spans="1:19" s="47" customFormat="1" ht="19.5" customHeight="1">
      <c r="A102" s="146">
        <v>312</v>
      </c>
      <c r="B102" s="147" t="s">
        <v>7</v>
      </c>
      <c r="C102" s="149">
        <f>D102+E102+F102+G102+H102+I102+J102+O102+P102+Q102+R102</f>
        <v>11800</v>
      </c>
      <c r="D102" s="155">
        <f aca="true" t="shared" si="24" ref="D102:J102">SUM(D103)</f>
        <v>0</v>
      </c>
      <c r="E102" s="155">
        <f t="shared" si="24"/>
        <v>2500</v>
      </c>
      <c r="F102" s="155">
        <f t="shared" si="24"/>
        <v>2800</v>
      </c>
      <c r="G102" s="155">
        <f t="shared" si="24"/>
        <v>3500</v>
      </c>
      <c r="H102" s="155">
        <f t="shared" si="24"/>
        <v>0</v>
      </c>
      <c r="I102" s="155">
        <f t="shared" si="24"/>
        <v>0</v>
      </c>
      <c r="J102" s="155">
        <f t="shared" si="24"/>
        <v>0</v>
      </c>
      <c r="K102" s="153"/>
      <c r="L102" s="153"/>
      <c r="M102" s="153"/>
      <c r="N102" s="153"/>
      <c r="O102" s="155">
        <f>SUM(O103)</f>
        <v>3000</v>
      </c>
      <c r="P102" s="155">
        <f>SUM(P103)</f>
        <v>0</v>
      </c>
      <c r="Q102" s="155">
        <f>SUM(Q103)</f>
        <v>0</v>
      </c>
      <c r="R102" s="155">
        <f>SUM(R103)</f>
        <v>0</v>
      </c>
      <c r="S102" s="304"/>
    </row>
    <row r="103" spans="1:19" s="47" customFormat="1" ht="19.5" customHeight="1">
      <c r="A103" s="151">
        <v>3121</v>
      </c>
      <c r="B103" s="152" t="s">
        <v>7</v>
      </c>
      <c r="C103" s="153">
        <f>SUM(D103:R103)</f>
        <v>11800</v>
      </c>
      <c r="D103" s="153"/>
      <c r="E103" s="153">
        <v>2500</v>
      </c>
      <c r="F103" s="153">
        <v>2800</v>
      </c>
      <c r="G103" s="153">
        <v>3500</v>
      </c>
      <c r="H103" s="153"/>
      <c r="I103" s="153"/>
      <c r="J103" s="153"/>
      <c r="K103" s="153"/>
      <c r="L103" s="153"/>
      <c r="M103" s="153"/>
      <c r="N103" s="153"/>
      <c r="O103" s="153">
        <v>3000</v>
      </c>
      <c r="P103" s="153"/>
      <c r="Q103" s="153"/>
      <c r="R103" s="153"/>
      <c r="S103" s="304"/>
    </row>
    <row r="104" spans="1:19" s="44" customFormat="1" ht="19.5" customHeight="1">
      <c r="A104" s="156">
        <v>313</v>
      </c>
      <c r="B104" s="157" t="s">
        <v>38</v>
      </c>
      <c r="C104" s="149">
        <f>D104+E104+F104+G104+H104+I104+J104+O104+P104+Q104+R104</f>
        <v>44010</v>
      </c>
      <c r="D104" s="158">
        <f>D105+D106</f>
        <v>0</v>
      </c>
      <c r="E104" s="158">
        <f aca="true" t="shared" si="25" ref="E104:N104">E105+E106</f>
        <v>13600</v>
      </c>
      <c r="F104" s="158">
        <f>F105+F106</f>
        <v>15000</v>
      </c>
      <c r="G104" s="158">
        <f>G105+G106</f>
        <v>10000</v>
      </c>
      <c r="H104" s="158">
        <f t="shared" si="25"/>
        <v>0</v>
      </c>
      <c r="I104" s="158">
        <f>I105+I106</f>
        <v>0</v>
      </c>
      <c r="J104" s="158">
        <f>J105+J106</f>
        <v>4310</v>
      </c>
      <c r="K104" s="158">
        <f t="shared" si="25"/>
        <v>0</v>
      </c>
      <c r="L104" s="158">
        <f t="shared" si="25"/>
        <v>0</v>
      </c>
      <c r="M104" s="158">
        <f t="shared" si="25"/>
        <v>0</v>
      </c>
      <c r="N104" s="158">
        <f t="shared" si="25"/>
        <v>0</v>
      </c>
      <c r="O104" s="158">
        <f>O105+O106</f>
        <v>1100</v>
      </c>
      <c r="P104" s="158">
        <f>P105+P106</f>
        <v>0</v>
      </c>
      <c r="Q104" s="158">
        <f>Q105+Q106</f>
        <v>0</v>
      </c>
      <c r="R104" s="158">
        <f>R105+R106</f>
        <v>0</v>
      </c>
      <c r="S104" s="303"/>
    </row>
    <row r="105" spans="1:19" s="47" customFormat="1" ht="19.5" customHeight="1">
      <c r="A105" s="151">
        <v>3132</v>
      </c>
      <c r="B105" s="152" t="s">
        <v>13</v>
      </c>
      <c r="C105" s="153">
        <f>SUM(D105:R105)</f>
        <v>44010</v>
      </c>
      <c r="D105" s="153"/>
      <c r="E105" s="153">
        <v>13600</v>
      </c>
      <c r="F105" s="153">
        <v>15000</v>
      </c>
      <c r="G105" s="153">
        <v>10000</v>
      </c>
      <c r="H105" s="153"/>
      <c r="I105" s="153"/>
      <c r="J105" s="153">
        <v>4310</v>
      </c>
      <c r="K105" s="153"/>
      <c r="L105" s="153"/>
      <c r="M105" s="153"/>
      <c r="N105" s="153"/>
      <c r="O105" s="153">
        <v>1100</v>
      </c>
      <c r="P105" s="153"/>
      <c r="Q105" s="153">
        <v>0</v>
      </c>
      <c r="R105" s="153"/>
      <c r="S105" s="304"/>
    </row>
    <row r="106" spans="1:19" ht="19.5" customHeight="1">
      <c r="A106" s="159">
        <v>3133</v>
      </c>
      <c r="B106" s="160" t="s">
        <v>48</v>
      </c>
      <c r="C106" s="153">
        <f>SUM(D106:R106)</f>
        <v>0</v>
      </c>
      <c r="D106" s="153"/>
      <c r="E106" s="161">
        <v>0</v>
      </c>
      <c r="F106" s="161">
        <v>0</v>
      </c>
      <c r="G106" s="161">
        <v>0</v>
      </c>
      <c r="H106" s="161"/>
      <c r="I106" s="161"/>
      <c r="J106" s="161">
        <v>0</v>
      </c>
      <c r="K106" s="153"/>
      <c r="L106" s="153"/>
      <c r="M106" s="153"/>
      <c r="N106" s="153"/>
      <c r="O106" s="161">
        <v>0</v>
      </c>
      <c r="P106" s="153"/>
      <c r="Q106" s="153">
        <v>0</v>
      </c>
      <c r="R106" s="153"/>
      <c r="S106" s="304"/>
    </row>
    <row r="107" spans="1:19" s="44" customFormat="1" ht="19.5" customHeight="1">
      <c r="A107" s="146">
        <v>32</v>
      </c>
      <c r="B107" s="162" t="s">
        <v>39</v>
      </c>
      <c r="C107" s="149">
        <f>C108+C113+C120+C128+C132</f>
        <v>869400</v>
      </c>
      <c r="D107" s="148">
        <f aca="true" t="shared" si="26" ref="D107:Q107">D108+D113+D120+D128+D132</f>
        <v>0</v>
      </c>
      <c r="E107" s="148">
        <f t="shared" si="26"/>
        <v>449900</v>
      </c>
      <c r="F107" s="148">
        <f t="shared" si="26"/>
        <v>34500</v>
      </c>
      <c r="G107" s="148">
        <f t="shared" si="26"/>
        <v>70000</v>
      </c>
      <c r="H107" s="148">
        <f t="shared" si="26"/>
        <v>20000</v>
      </c>
      <c r="I107" s="148">
        <f t="shared" si="26"/>
        <v>57000</v>
      </c>
      <c r="J107" s="148">
        <f t="shared" si="26"/>
        <v>175000</v>
      </c>
      <c r="K107" s="148">
        <f t="shared" si="26"/>
        <v>0</v>
      </c>
      <c r="L107" s="148">
        <f t="shared" si="26"/>
        <v>0</v>
      </c>
      <c r="M107" s="148">
        <f t="shared" si="26"/>
        <v>0</v>
      </c>
      <c r="N107" s="148">
        <f t="shared" si="26"/>
        <v>0</v>
      </c>
      <c r="O107" s="148">
        <f>O108+O113+O120+O128+O132</f>
        <v>47000</v>
      </c>
      <c r="P107" s="148">
        <f t="shared" si="26"/>
        <v>8000</v>
      </c>
      <c r="Q107" s="148">
        <f t="shared" si="26"/>
        <v>0</v>
      </c>
      <c r="R107" s="148">
        <f>R108+R113+R120+R128+R132</f>
        <v>8000</v>
      </c>
      <c r="S107" s="303"/>
    </row>
    <row r="108" spans="1:19" s="44" customFormat="1" ht="19.5" customHeight="1">
      <c r="A108" s="146">
        <v>321</v>
      </c>
      <c r="B108" s="162" t="s">
        <v>40</v>
      </c>
      <c r="C108" s="149">
        <f>D108+E108+F108+G108+H108+I108+J108+O108+P108+Q108+R108</f>
        <v>130100</v>
      </c>
      <c r="D108" s="149">
        <f aca="true" t="shared" si="27" ref="D108:Q108">D109+D110+D111+D112</f>
        <v>0</v>
      </c>
      <c r="E108" s="149">
        <f t="shared" si="27"/>
        <v>57600</v>
      </c>
      <c r="F108" s="149">
        <f t="shared" si="27"/>
        <v>9500</v>
      </c>
      <c r="G108" s="149">
        <f t="shared" si="27"/>
        <v>12500</v>
      </c>
      <c r="H108" s="149">
        <f t="shared" si="27"/>
        <v>0</v>
      </c>
      <c r="I108" s="149">
        <f t="shared" si="27"/>
        <v>17000</v>
      </c>
      <c r="J108" s="149">
        <f t="shared" si="27"/>
        <v>25000</v>
      </c>
      <c r="K108" s="149">
        <f t="shared" si="27"/>
        <v>0</v>
      </c>
      <c r="L108" s="149">
        <f t="shared" si="27"/>
        <v>0</v>
      </c>
      <c r="M108" s="149">
        <f t="shared" si="27"/>
        <v>0</v>
      </c>
      <c r="N108" s="149">
        <f t="shared" si="27"/>
        <v>0</v>
      </c>
      <c r="O108" s="149">
        <f>O109+O110+O111+O112</f>
        <v>3000</v>
      </c>
      <c r="P108" s="149">
        <f t="shared" si="27"/>
        <v>3500</v>
      </c>
      <c r="Q108" s="149">
        <f t="shared" si="27"/>
        <v>0</v>
      </c>
      <c r="R108" s="149">
        <f>R109+R110+R111+R112</f>
        <v>2000</v>
      </c>
      <c r="S108" s="303"/>
    </row>
    <row r="109" spans="1:19" s="44" customFormat="1" ht="19.5" customHeight="1">
      <c r="A109" s="151">
        <v>3212</v>
      </c>
      <c r="B109" s="152" t="s">
        <v>64</v>
      </c>
      <c r="C109" s="153">
        <f>SUM(D109:R109)</f>
        <v>13600</v>
      </c>
      <c r="D109" s="153"/>
      <c r="E109" s="153">
        <v>2600</v>
      </c>
      <c r="F109" s="153">
        <v>5500</v>
      </c>
      <c r="G109" s="153">
        <v>5500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53">
        <v>0</v>
      </c>
      <c r="R109" s="153"/>
      <c r="S109" s="303"/>
    </row>
    <row r="110" spans="1:19" s="47" customFormat="1" ht="19.5" customHeight="1">
      <c r="A110" s="151">
        <v>3211</v>
      </c>
      <c r="B110" s="163" t="s">
        <v>8</v>
      </c>
      <c r="C110" s="153">
        <f>SUM(D110:R110)</f>
        <v>93000</v>
      </c>
      <c r="D110" s="153"/>
      <c r="E110" s="161">
        <v>45000</v>
      </c>
      <c r="F110" s="161">
        <v>3000</v>
      </c>
      <c r="G110" s="161">
        <v>4000</v>
      </c>
      <c r="H110" s="161"/>
      <c r="I110" s="161">
        <v>14000</v>
      </c>
      <c r="J110" s="161">
        <v>20000</v>
      </c>
      <c r="K110" s="153"/>
      <c r="L110" s="153"/>
      <c r="M110" s="153"/>
      <c r="N110" s="153"/>
      <c r="O110" s="161">
        <v>3000</v>
      </c>
      <c r="P110" s="153">
        <v>2000</v>
      </c>
      <c r="Q110" s="153"/>
      <c r="R110" s="153">
        <v>2000</v>
      </c>
      <c r="S110" s="304"/>
    </row>
    <row r="111" spans="1:19" ht="19.5" customHeight="1">
      <c r="A111" s="159">
        <v>3213</v>
      </c>
      <c r="B111" s="160" t="s">
        <v>49</v>
      </c>
      <c r="C111" s="153">
        <f>SUM(D111:P111)</f>
        <v>17000</v>
      </c>
      <c r="D111" s="153"/>
      <c r="E111" s="161">
        <v>8000</v>
      </c>
      <c r="F111" s="161"/>
      <c r="G111" s="161">
        <v>1000</v>
      </c>
      <c r="H111" s="161"/>
      <c r="I111" s="161">
        <v>2000</v>
      </c>
      <c r="J111" s="161">
        <v>5000</v>
      </c>
      <c r="K111" s="153"/>
      <c r="L111" s="153"/>
      <c r="M111" s="153"/>
      <c r="N111" s="153"/>
      <c r="O111" s="161"/>
      <c r="P111" s="153">
        <v>1000</v>
      </c>
      <c r="Q111" s="153"/>
      <c r="R111" s="153"/>
      <c r="S111" s="304"/>
    </row>
    <row r="112" spans="1:19" ht="19.5" customHeight="1">
      <c r="A112" s="159">
        <v>3214</v>
      </c>
      <c r="B112" s="160" t="s">
        <v>102</v>
      </c>
      <c r="C112" s="153">
        <f>SUM(D112:P112)</f>
        <v>6500</v>
      </c>
      <c r="D112" s="153"/>
      <c r="E112" s="161">
        <v>2000</v>
      </c>
      <c r="F112" s="161">
        <v>1000</v>
      </c>
      <c r="G112" s="161">
        <v>2000</v>
      </c>
      <c r="H112" s="161"/>
      <c r="I112" s="161">
        <v>1000</v>
      </c>
      <c r="J112" s="161"/>
      <c r="K112" s="153"/>
      <c r="L112" s="153"/>
      <c r="M112" s="153"/>
      <c r="N112" s="153"/>
      <c r="O112" s="161"/>
      <c r="P112" s="153">
        <v>500</v>
      </c>
      <c r="Q112" s="153"/>
      <c r="R112" s="153"/>
      <c r="S112" s="304"/>
    </row>
    <row r="113" spans="1:19" s="44" customFormat="1" ht="19.5" customHeight="1">
      <c r="A113" s="146">
        <v>322</v>
      </c>
      <c r="B113" s="164" t="s">
        <v>50</v>
      </c>
      <c r="C113" s="149">
        <f>D113+E113+F113+G113+H113+I113+J113+O113+P113+Q113+R113</f>
        <v>393700</v>
      </c>
      <c r="D113" s="149">
        <f aca="true" t="shared" si="28" ref="D113:Q113">SUM(D114:D119)</f>
        <v>0</v>
      </c>
      <c r="E113" s="149">
        <f t="shared" si="28"/>
        <v>226800</v>
      </c>
      <c r="F113" s="149">
        <f t="shared" si="28"/>
        <v>25000</v>
      </c>
      <c r="G113" s="149">
        <f t="shared" si="28"/>
        <v>26000</v>
      </c>
      <c r="H113" s="149">
        <f t="shared" si="28"/>
        <v>20000</v>
      </c>
      <c r="I113" s="149">
        <f t="shared" si="28"/>
        <v>10000</v>
      </c>
      <c r="J113" s="149">
        <f t="shared" si="28"/>
        <v>40000</v>
      </c>
      <c r="K113" s="149">
        <f t="shared" si="28"/>
        <v>0</v>
      </c>
      <c r="L113" s="149">
        <f t="shared" si="28"/>
        <v>0</v>
      </c>
      <c r="M113" s="149">
        <f t="shared" si="28"/>
        <v>0</v>
      </c>
      <c r="N113" s="149">
        <f t="shared" si="28"/>
        <v>0</v>
      </c>
      <c r="O113" s="149">
        <f>SUM(O114:O119)</f>
        <v>42000</v>
      </c>
      <c r="P113" s="149">
        <f t="shared" si="28"/>
        <v>1000</v>
      </c>
      <c r="Q113" s="149">
        <f t="shared" si="28"/>
        <v>0</v>
      </c>
      <c r="R113" s="149">
        <f>SUM(R114:R119)</f>
        <v>2900</v>
      </c>
      <c r="S113" s="303"/>
    </row>
    <row r="114" spans="1:19" ht="19.5" customHeight="1">
      <c r="A114" s="159">
        <v>3221</v>
      </c>
      <c r="B114" s="160" t="s">
        <v>14</v>
      </c>
      <c r="C114" s="153">
        <f>SUM(D114:R114)</f>
        <v>116900</v>
      </c>
      <c r="D114" s="153"/>
      <c r="E114" s="161">
        <v>61000</v>
      </c>
      <c r="F114" s="153"/>
      <c r="G114" s="153">
        <v>5000</v>
      </c>
      <c r="H114" s="153">
        <v>10000</v>
      </c>
      <c r="I114" s="153">
        <v>10000</v>
      </c>
      <c r="J114" s="161">
        <v>25000</v>
      </c>
      <c r="K114" s="153"/>
      <c r="L114" s="153"/>
      <c r="M114" s="153"/>
      <c r="N114" s="153"/>
      <c r="O114" s="161">
        <v>2000</v>
      </c>
      <c r="P114" s="153">
        <v>1000</v>
      </c>
      <c r="Q114" s="153"/>
      <c r="R114" s="153">
        <v>2900</v>
      </c>
      <c r="S114" s="304">
        <v>5000</v>
      </c>
    </row>
    <row r="115" spans="1:19" ht="19.5" customHeight="1">
      <c r="A115" s="159">
        <v>3222</v>
      </c>
      <c r="B115" s="160" t="s">
        <v>26</v>
      </c>
      <c r="C115" s="153">
        <f>SUM(D115:P115)</f>
        <v>195000</v>
      </c>
      <c r="D115" s="153"/>
      <c r="E115" s="161">
        <v>100000</v>
      </c>
      <c r="F115" s="153">
        <v>25000</v>
      </c>
      <c r="G115" s="153">
        <v>15000</v>
      </c>
      <c r="H115" s="153"/>
      <c r="I115" s="153">
        <v>0</v>
      </c>
      <c r="J115" s="161">
        <v>15000</v>
      </c>
      <c r="K115" s="153"/>
      <c r="L115" s="153"/>
      <c r="M115" s="153"/>
      <c r="N115" s="153"/>
      <c r="O115" s="161">
        <v>40000</v>
      </c>
      <c r="P115" s="153"/>
      <c r="Q115" s="153">
        <v>0</v>
      </c>
      <c r="R115" s="153"/>
      <c r="S115" s="304">
        <v>5000</v>
      </c>
    </row>
    <row r="116" spans="1:19" ht="19.5" customHeight="1">
      <c r="A116" s="159">
        <v>3223</v>
      </c>
      <c r="B116" s="160" t="s">
        <v>9</v>
      </c>
      <c r="C116" s="153">
        <f>SUM(D116:P116)</f>
        <v>30000</v>
      </c>
      <c r="D116" s="153"/>
      <c r="E116" s="161">
        <v>25000</v>
      </c>
      <c r="F116" s="153">
        <v>0</v>
      </c>
      <c r="G116" s="153">
        <v>5000</v>
      </c>
      <c r="H116" s="153"/>
      <c r="I116" s="153"/>
      <c r="J116" s="161"/>
      <c r="K116" s="153"/>
      <c r="L116" s="153"/>
      <c r="M116" s="153"/>
      <c r="N116" s="153"/>
      <c r="O116" s="161"/>
      <c r="P116" s="153"/>
      <c r="Q116" s="153"/>
      <c r="R116" s="153"/>
      <c r="S116" s="304"/>
    </row>
    <row r="117" spans="1:19" ht="19.5" customHeight="1">
      <c r="A117" s="159">
        <v>3224</v>
      </c>
      <c r="B117" s="160" t="s">
        <v>51</v>
      </c>
      <c r="C117" s="153">
        <f>SUM(D117:P117)</f>
        <v>10800</v>
      </c>
      <c r="D117" s="153"/>
      <c r="E117" s="161">
        <v>10800</v>
      </c>
      <c r="F117" s="153"/>
      <c r="G117" s="153"/>
      <c r="H117" s="153"/>
      <c r="I117" s="153"/>
      <c r="J117" s="161"/>
      <c r="K117" s="153"/>
      <c r="L117" s="153"/>
      <c r="M117" s="153"/>
      <c r="N117" s="153"/>
      <c r="O117" s="161"/>
      <c r="P117" s="153"/>
      <c r="Q117" s="153"/>
      <c r="R117" s="153"/>
      <c r="S117" s="304"/>
    </row>
    <row r="118" spans="1:19" s="47" customFormat="1" ht="19.5" customHeight="1">
      <c r="A118" s="151">
        <v>3225</v>
      </c>
      <c r="B118" s="152" t="s">
        <v>15</v>
      </c>
      <c r="C118" s="153">
        <f>SUM(D118:P118)</f>
        <v>30000</v>
      </c>
      <c r="D118" s="153"/>
      <c r="E118" s="161">
        <v>20000</v>
      </c>
      <c r="F118" s="153"/>
      <c r="G118" s="153"/>
      <c r="H118" s="161">
        <v>10000</v>
      </c>
      <c r="I118" s="161"/>
      <c r="J118" s="154"/>
      <c r="K118" s="153"/>
      <c r="L118" s="153"/>
      <c r="M118" s="153"/>
      <c r="N118" s="153"/>
      <c r="O118" s="154"/>
      <c r="P118" s="153">
        <v>0</v>
      </c>
      <c r="Q118" s="153"/>
      <c r="R118" s="153"/>
      <c r="S118" s="304">
        <v>10137.74</v>
      </c>
    </row>
    <row r="119" spans="1:19" s="47" customFormat="1" ht="19.5" customHeight="1">
      <c r="A119" s="165">
        <v>3227</v>
      </c>
      <c r="B119" s="166" t="s">
        <v>34</v>
      </c>
      <c r="C119" s="153">
        <f>SUM(D119:P119)</f>
        <v>11000</v>
      </c>
      <c r="D119" s="167"/>
      <c r="E119" s="167">
        <v>10000</v>
      </c>
      <c r="F119" s="167"/>
      <c r="G119" s="167">
        <v>1000</v>
      </c>
      <c r="H119" s="167"/>
      <c r="I119" s="167"/>
      <c r="J119" s="167"/>
      <c r="K119" s="167"/>
      <c r="L119" s="167"/>
      <c r="M119" s="167"/>
      <c r="N119" s="167"/>
      <c r="O119" s="167"/>
      <c r="P119" s="153"/>
      <c r="Q119" s="153"/>
      <c r="R119" s="167"/>
      <c r="S119" s="304"/>
    </row>
    <row r="120" spans="1:19" ht="19.5" customHeight="1">
      <c r="A120" s="168">
        <v>323</v>
      </c>
      <c r="B120" s="169" t="s">
        <v>43</v>
      </c>
      <c r="C120" s="149">
        <f>D120+E120+F120+G120+H120+I120+J120+O120+P120+Q120+R120</f>
        <v>292600</v>
      </c>
      <c r="D120" s="150">
        <f>D121+D122+D123+D124+D125+D126+D127</f>
        <v>0</v>
      </c>
      <c r="E120" s="150">
        <f>E121+E122+E123+E124+E125+E126+E127</f>
        <v>141000</v>
      </c>
      <c r="F120" s="149">
        <f aca="true" t="shared" si="29" ref="F120:Q120">SUM(F121:F127)</f>
        <v>0</v>
      </c>
      <c r="G120" s="149">
        <f t="shared" si="29"/>
        <v>30000</v>
      </c>
      <c r="H120" s="149">
        <f t="shared" si="29"/>
        <v>0</v>
      </c>
      <c r="I120" s="149">
        <f t="shared" si="29"/>
        <v>23000</v>
      </c>
      <c r="J120" s="150">
        <f>J121+J122+J123+J124+J125+J126+J127</f>
        <v>90000</v>
      </c>
      <c r="K120" s="149">
        <f t="shared" si="29"/>
        <v>0</v>
      </c>
      <c r="L120" s="149">
        <f t="shared" si="29"/>
        <v>0</v>
      </c>
      <c r="M120" s="149">
        <f t="shared" si="29"/>
        <v>0</v>
      </c>
      <c r="N120" s="149">
        <f t="shared" si="29"/>
        <v>0</v>
      </c>
      <c r="O120" s="149">
        <f>SUM(O121:O127)</f>
        <v>2000</v>
      </c>
      <c r="P120" s="150">
        <f>P121+P122+P123+P124+P125+P126+P127</f>
        <v>3500</v>
      </c>
      <c r="Q120" s="149">
        <f t="shared" si="29"/>
        <v>0</v>
      </c>
      <c r="R120" s="150">
        <f>R121+R122+R123+R124+R125+R126+R127</f>
        <v>3100</v>
      </c>
      <c r="S120" s="304"/>
    </row>
    <row r="121" spans="1:19" ht="19.5" customHeight="1">
      <c r="A121" s="159">
        <v>3231</v>
      </c>
      <c r="B121" s="160" t="s">
        <v>52</v>
      </c>
      <c r="C121" s="153">
        <f aca="true" t="shared" si="30" ref="C121:C126">SUM(D121:P121)</f>
        <v>51500</v>
      </c>
      <c r="D121" s="153"/>
      <c r="E121" s="161">
        <v>20000</v>
      </c>
      <c r="F121" s="161"/>
      <c r="G121" s="161"/>
      <c r="H121" s="161"/>
      <c r="I121" s="161"/>
      <c r="J121" s="161">
        <v>30000</v>
      </c>
      <c r="K121" s="153"/>
      <c r="L121" s="153"/>
      <c r="M121" s="153"/>
      <c r="N121" s="153"/>
      <c r="O121" s="161"/>
      <c r="P121" s="153">
        <v>1500</v>
      </c>
      <c r="Q121" s="153"/>
      <c r="R121" s="153"/>
      <c r="S121" s="304"/>
    </row>
    <row r="122" spans="1:19" ht="19.5" customHeight="1">
      <c r="A122" s="159">
        <v>3232</v>
      </c>
      <c r="B122" s="170" t="s">
        <v>16</v>
      </c>
      <c r="C122" s="153">
        <f t="shared" si="30"/>
        <v>120000</v>
      </c>
      <c r="D122" s="153"/>
      <c r="E122" s="161">
        <v>70000</v>
      </c>
      <c r="F122" s="161"/>
      <c r="G122" s="161">
        <v>10000</v>
      </c>
      <c r="H122" s="161"/>
      <c r="I122" s="161">
        <v>10000</v>
      </c>
      <c r="J122" s="161">
        <v>30000</v>
      </c>
      <c r="K122" s="153"/>
      <c r="L122" s="153"/>
      <c r="M122" s="153"/>
      <c r="N122" s="153"/>
      <c r="O122" s="161"/>
      <c r="P122" s="153"/>
      <c r="Q122" s="153"/>
      <c r="R122" s="153"/>
      <c r="S122" s="304"/>
    </row>
    <row r="123" spans="1:19" ht="19.5" customHeight="1">
      <c r="A123" s="159">
        <v>3233</v>
      </c>
      <c r="B123" s="170" t="s">
        <v>17</v>
      </c>
      <c r="C123" s="153">
        <f t="shared" si="30"/>
        <v>1000</v>
      </c>
      <c r="D123" s="153"/>
      <c r="E123" s="161">
        <v>1000</v>
      </c>
      <c r="F123" s="161"/>
      <c r="G123" s="161"/>
      <c r="H123" s="161"/>
      <c r="I123" s="161"/>
      <c r="J123" s="161"/>
      <c r="K123" s="153"/>
      <c r="L123" s="153"/>
      <c r="M123" s="153"/>
      <c r="N123" s="153"/>
      <c r="O123" s="161"/>
      <c r="P123" s="153"/>
      <c r="Q123" s="153"/>
      <c r="R123" s="153"/>
      <c r="S123" s="304"/>
    </row>
    <row r="124" spans="1:19" ht="19.5" customHeight="1">
      <c r="A124" s="159">
        <v>3236</v>
      </c>
      <c r="B124" s="160" t="s">
        <v>97</v>
      </c>
      <c r="C124" s="153">
        <f t="shared" si="30"/>
        <v>9000</v>
      </c>
      <c r="D124" s="153"/>
      <c r="E124" s="161">
        <v>8000</v>
      </c>
      <c r="F124" s="161"/>
      <c r="G124" s="161"/>
      <c r="H124" s="161"/>
      <c r="I124" s="161">
        <v>1000</v>
      </c>
      <c r="J124" s="161"/>
      <c r="K124" s="153"/>
      <c r="L124" s="153"/>
      <c r="M124" s="153"/>
      <c r="N124" s="153"/>
      <c r="O124" s="161"/>
      <c r="P124" s="153"/>
      <c r="Q124" s="153"/>
      <c r="R124" s="153"/>
      <c r="S124" s="304"/>
    </row>
    <row r="125" spans="1:19" ht="19.5" customHeight="1">
      <c r="A125" s="159">
        <v>3237</v>
      </c>
      <c r="B125" s="160" t="s">
        <v>18</v>
      </c>
      <c r="C125" s="153">
        <f t="shared" si="30"/>
        <v>30000</v>
      </c>
      <c r="D125" s="153"/>
      <c r="E125" s="161">
        <v>10000</v>
      </c>
      <c r="F125" s="161"/>
      <c r="G125" s="161">
        <v>5000</v>
      </c>
      <c r="H125" s="161"/>
      <c r="I125" s="161">
        <v>3000</v>
      </c>
      <c r="J125" s="161">
        <v>10000</v>
      </c>
      <c r="K125" s="153"/>
      <c r="L125" s="153"/>
      <c r="M125" s="153"/>
      <c r="N125" s="153"/>
      <c r="O125" s="161">
        <v>2000</v>
      </c>
      <c r="P125" s="153"/>
      <c r="Q125" s="153"/>
      <c r="R125" s="153">
        <v>0</v>
      </c>
      <c r="S125" s="304"/>
    </row>
    <row r="126" spans="1:19" s="47" customFormat="1" ht="19.5" customHeight="1">
      <c r="A126" s="151">
        <v>3238</v>
      </c>
      <c r="B126" s="152" t="s">
        <v>19</v>
      </c>
      <c r="C126" s="153">
        <f t="shared" si="30"/>
        <v>9000</v>
      </c>
      <c r="D126" s="153">
        <v>0</v>
      </c>
      <c r="E126" s="153">
        <v>7000</v>
      </c>
      <c r="F126" s="153"/>
      <c r="G126" s="153"/>
      <c r="H126" s="153"/>
      <c r="I126" s="153">
        <v>2000</v>
      </c>
      <c r="J126" s="153"/>
      <c r="K126" s="153"/>
      <c r="L126" s="153"/>
      <c r="M126" s="153"/>
      <c r="N126" s="153"/>
      <c r="O126" s="153"/>
      <c r="P126" s="153"/>
      <c r="Q126" s="153"/>
      <c r="R126" s="153">
        <v>0</v>
      </c>
      <c r="S126" s="304"/>
    </row>
    <row r="127" spans="1:19" ht="19.5" customHeight="1">
      <c r="A127" s="159">
        <v>3239</v>
      </c>
      <c r="B127" s="160" t="s">
        <v>20</v>
      </c>
      <c r="C127" s="153">
        <f>SUM(D127:R127)</f>
        <v>72100</v>
      </c>
      <c r="D127" s="153"/>
      <c r="E127" s="161">
        <v>25000</v>
      </c>
      <c r="F127" s="153"/>
      <c r="G127" s="153">
        <v>15000</v>
      </c>
      <c r="H127" s="153"/>
      <c r="I127" s="153">
        <v>7000</v>
      </c>
      <c r="J127" s="161">
        <v>20000</v>
      </c>
      <c r="K127" s="153"/>
      <c r="L127" s="153"/>
      <c r="M127" s="153"/>
      <c r="N127" s="153"/>
      <c r="O127" s="161"/>
      <c r="P127" s="153">
        <v>2000</v>
      </c>
      <c r="Q127" s="153"/>
      <c r="R127" s="153">
        <v>3100</v>
      </c>
      <c r="S127" s="304">
        <v>7000</v>
      </c>
    </row>
    <row r="128" spans="1:19" s="44" customFormat="1" ht="19.5" customHeight="1">
      <c r="A128" s="146">
        <v>324</v>
      </c>
      <c r="B128" s="147" t="s">
        <v>54</v>
      </c>
      <c r="C128" s="149">
        <f>D128+E128+F128+G128+H128+I128+J128+O128+P128+Q128</f>
        <v>5000</v>
      </c>
      <c r="D128" s="149">
        <f aca="true" t="shared" si="31" ref="D128:R128">D129</f>
        <v>0</v>
      </c>
      <c r="E128" s="149">
        <f t="shared" si="31"/>
        <v>0</v>
      </c>
      <c r="F128" s="149">
        <f t="shared" si="31"/>
        <v>0</v>
      </c>
      <c r="G128" s="149">
        <f t="shared" si="31"/>
        <v>0</v>
      </c>
      <c r="H128" s="149">
        <f t="shared" si="31"/>
        <v>0</v>
      </c>
      <c r="I128" s="149">
        <f t="shared" si="31"/>
        <v>0</v>
      </c>
      <c r="J128" s="149">
        <f t="shared" si="31"/>
        <v>5000</v>
      </c>
      <c r="K128" s="149">
        <f t="shared" si="31"/>
        <v>0</v>
      </c>
      <c r="L128" s="149">
        <f t="shared" si="31"/>
        <v>0</v>
      </c>
      <c r="M128" s="149">
        <f t="shared" si="31"/>
        <v>0</v>
      </c>
      <c r="N128" s="149">
        <f t="shared" si="31"/>
        <v>0</v>
      </c>
      <c r="O128" s="149">
        <f t="shared" si="31"/>
        <v>0</v>
      </c>
      <c r="P128" s="149">
        <f t="shared" si="31"/>
        <v>0</v>
      </c>
      <c r="Q128" s="149">
        <f t="shared" si="31"/>
        <v>0</v>
      </c>
      <c r="R128" s="149">
        <f t="shared" si="31"/>
        <v>0</v>
      </c>
      <c r="S128" s="303"/>
    </row>
    <row r="129" spans="1:19" ht="19.5" customHeight="1">
      <c r="A129" s="159">
        <v>3241</v>
      </c>
      <c r="B129" s="160" t="s">
        <v>55</v>
      </c>
      <c r="C129" s="153">
        <f>SUM(D129:Q129)</f>
        <v>5000</v>
      </c>
      <c r="D129" s="153"/>
      <c r="E129" s="161"/>
      <c r="F129" s="153"/>
      <c r="G129" s="153"/>
      <c r="H129" s="153"/>
      <c r="I129" s="153"/>
      <c r="J129" s="161">
        <v>5000</v>
      </c>
      <c r="K129" s="153"/>
      <c r="L129" s="153"/>
      <c r="M129" s="153"/>
      <c r="N129" s="153"/>
      <c r="O129" s="161"/>
      <c r="P129" s="153"/>
      <c r="Q129" s="153">
        <v>0</v>
      </c>
      <c r="R129" s="153"/>
      <c r="S129" s="304"/>
    </row>
    <row r="130" spans="1:19" ht="31.5" customHeight="1">
      <c r="A130" s="239">
        <v>372</v>
      </c>
      <c r="B130" s="164" t="s">
        <v>180</v>
      </c>
      <c r="C130" s="149">
        <f>SUM(D130:R130)</f>
        <v>200000</v>
      </c>
      <c r="D130" s="153"/>
      <c r="E130" s="161"/>
      <c r="F130" s="153"/>
      <c r="G130" s="153"/>
      <c r="H130" s="153"/>
      <c r="I130" s="153"/>
      <c r="J130" s="161"/>
      <c r="K130" s="153"/>
      <c r="L130" s="153"/>
      <c r="M130" s="153"/>
      <c r="N130" s="153"/>
      <c r="O130" s="148">
        <f>O131</f>
        <v>200000</v>
      </c>
      <c r="P130" s="153"/>
      <c r="Q130" s="153"/>
      <c r="R130" s="153"/>
      <c r="S130" s="304"/>
    </row>
    <row r="131" spans="1:19" ht="18.75" customHeight="1">
      <c r="A131" s="240">
        <v>3722</v>
      </c>
      <c r="B131" s="301" t="s">
        <v>181</v>
      </c>
      <c r="C131" s="153">
        <f>SUM(D131:R131)</f>
        <v>200000</v>
      </c>
      <c r="D131" s="153"/>
      <c r="E131" s="161"/>
      <c r="F131" s="153"/>
      <c r="G131" s="153"/>
      <c r="H131" s="153"/>
      <c r="I131" s="153"/>
      <c r="J131" s="161"/>
      <c r="K131" s="153"/>
      <c r="L131" s="153"/>
      <c r="M131" s="153"/>
      <c r="N131" s="153"/>
      <c r="O131" s="161">
        <v>200000</v>
      </c>
      <c r="P131" s="153"/>
      <c r="Q131" s="153"/>
      <c r="R131" s="153"/>
      <c r="S131" s="304"/>
    </row>
    <row r="132" spans="1:19" s="44" customFormat="1" ht="19.5" customHeight="1">
      <c r="A132" s="146">
        <v>329</v>
      </c>
      <c r="B132" s="147" t="s">
        <v>46</v>
      </c>
      <c r="C132" s="149">
        <f>D132+E132+F132+G132+H132+I132+J132+O132+P132+Q132</f>
        <v>48000</v>
      </c>
      <c r="D132" s="149">
        <f aca="true" t="shared" si="32" ref="D132:Q132">D133+D134+D135+D136+D137</f>
        <v>0</v>
      </c>
      <c r="E132" s="149">
        <f t="shared" si="32"/>
        <v>24500</v>
      </c>
      <c r="F132" s="149">
        <f t="shared" si="32"/>
        <v>0</v>
      </c>
      <c r="G132" s="149">
        <f t="shared" si="32"/>
        <v>1500</v>
      </c>
      <c r="H132" s="149">
        <f t="shared" si="32"/>
        <v>0</v>
      </c>
      <c r="I132" s="149">
        <f>I133+I134+I135+I136+I137</f>
        <v>7000</v>
      </c>
      <c r="J132" s="149">
        <f t="shared" si="32"/>
        <v>15000</v>
      </c>
      <c r="K132" s="149">
        <f t="shared" si="32"/>
        <v>0</v>
      </c>
      <c r="L132" s="149">
        <f t="shared" si="32"/>
        <v>0</v>
      </c>
      <c r="M132" s="149">
        <f t="shared" si="32"/>
        <v>0</v>
      </c>
      <c r="N132" s="149">
        <f t="shared" si="32"/>
        <v>0</v>
      </c>
      <c r="O132" s="149">
        <f>O133+O134+O135+O136+O137</f>
        <v>0</v>
      </c>
      <c r="P132" s="149">
        <f t="shared" si="32"/>
        <v>0</v>
      </c>
      <c r="Q132" s="149">
        <f t="shared" si="32"/>
        <v>0</v>
      </c>
      <c r="R132" s="149">
        <f>R133+R134+R135+R136+R137</f>
        <v>0</v>
      </c>
      <c r="S132" s="303"/>
    </row>
    <row r="133" spans="1:19" s="44" customFormat="1" ht="19.5" customHeight="1">
      <c r="A133" s="151">
        <v>3291</v>
      </c>
      <c r="B133" s="152" t="s">
        <v>103</v>
      </c>
      <c r="C133" s="153">
        <f>SUM(D133:P133)</f>
        <v>4000</v>
      </c>
      <c r="D133" s="149"/>
      <c r="E133" s="153">
        <v>1500</v>
      </c>
      <c r="F133" s="149"/>
      <c r="G133" s="153">
        <v>1500</v>
      </c>
      <c r="H133" s="149"/>
      <c r="I133" s="153">
        <v>1000</v>
      </c>
      <c r="J133" s="149"/>
      <c r="K133" s="149"/>
      <c r="L133" s="149"/>
      <c r="M133" s="149"/>
      <c r="N133" s="149"/>
      <c r="O133" s="149"/>
      <c r="P133" s="149"/>
      <c r="Q133" s="149"/>
      <c r="R133" s="149"/>
      <c r="S133" s="303"/>
    </row>
    <row r="134" spans="1:19" s="47" customFormat="1" ht="19.5" customHeight="1">
      <c r="A134" s="151">
        <v>3292</v>
      </c>
      <c r="B134" s="152" t="s">
        <v>21</v>
      </c>
      <c r="C134" s="153">
        <f>SUM(D134:P134)</f>
        <v>12000</v>
      </c>
      <c r="D134" s="153">
        <v>0</v>
      </c>
      <c r="E134" s="161">
        <v>12000</v>
      </c>
      <c r="F134" s="153"/>
      <c r="G134" s="153"/>
      <c r="H134" s="153"/>
      <c r="I134" s="153"/>
      <c r="J134" s="161"/>
      <c r="K134" s="153"/>
      <c r="L134" s="153"/>
      <c r="M134" s="153"/>
      <c r="N134" s="153"/>
      <c r="O134" s="161"/>
      <c r="P134" s="153"/>
      <c r="Q134" s="153">
        <f>P134*103.1%</f>
        <v>0</v>
      </c>
      <c r="R134" s="153">
        <v>0</v>
      </c>
      <c r="S134" s="304"/>
    </row>
    <row r="135" spans="1:19" s="47" customFormat="1" ht="19.5" customHeight="1">
      <c r="A135" s="165">
        <v>3293</v>
      </c>
      <c r="B135" s="166" t="s">
        <v>22</v>
      </c>
      <c r="C135" s="153">
        <f>SUM(D135:P135)</f>
        <v>1000</v>
      </c>
      <c r="D135" s="167"/>
      <c r="E135" s="167">
        <v>0</v>
      </c>
      <c r="F135" s="167"/>
      <c r="G135" s="167"/>
      <c r="H135" s="167"/>
      <c r="I135" s="167">
        <v>1000</v>
      </c>
      <c r="J135" s="167"/>
      <c r="K135" s="167"/>
      <c r="L135" s="167"/>
      <c r="M135" s="167"/>
      <c r="N135" s="167"/>
      <c r="O135" s="167"/>
      <c r="P135" s="153"/>
      <c r="Q135" s="153"/>
      <c r="R135" s="167"/>
      <c r="S135" s="304"/>
    </row>
    <row r="136" spans="1:19" s="47" customFormat="1" ht="19.5" customHeight="1">
      <c r="A136" s="165">
        <v>3294</v>
      </c>
      <c r="B136" s="166" t="s">
        <v>31</v>
      </c>
      <c r="C136" s="153">
        <f>SUM(D136:P136)</f>
        <v>4000</v>
      </c>
      <c r="D136" s="167"/>
      <c r="E136" s="167">
        <v>2000</v>
      </c>
      <c r="F136" s="167"/>
      <c r="G136" s="167"/>
      <c r="H136" s="167"/>
      <c r="I136" s="167">
        <v>2000</v>
      </c>
      <c r="J136" s="167"/>
      <c r="K136" s="167"/>
      <c r="L136" s="167"/>
      <c r="M136" s="167"/>
      <c r="N136" s="167"/>
      <c r="O136" s="167"/>
      <c r="P136" s="153"/>
      <c r="Q136" s="153"/>
      <c r="R136" s="167"/>
      <c r="S136" s="304"/>
    </row>
    <row r="137" spans="1:19" ht="19.5" customHeight="1">
      <c r="A137" s="159">
        <v>3299</v>
      </c>
      <c r="B137" s="170" t="s">
        <v>12</v>
      </c>
      <c r="C137" s="153">
        <f>SUM(D137:P137)</f>
        <v>27000</v>
      </c>
      <c r="D137" s="153"/>
      <c r="E137" s="161">
        <v>9000</v>
      </c>
      <c r="F137" s="161"/>
      <c r="G137" s="161"/>
      <c r="H137" s="161"/>
      <c r="I137" s="161">
        <v>3000</v>
      </c>
      <c r="J137" s="161">
        <v>15000</v>
      </c>
      <c r="K137" s="153"/>
      <c r="L137" s="153"/>
      <c r="M137" s="153"/>
      <c r="N137" s="153"/>
      <c r="O137" s="161"/>
      <c r="P137" s="153"/>
      <c r="Q137" s="153"/>
      <c r="R137" s="153"/>
      <c r="S137" s="304"/>
    </row>
    <row r="138" spans="1:19" s="44" customFormat="1" ht="19.5" customHeight="1">
      <c r="A138" s="146">
        <v>42</v>
      </c>
      <c r="B138" s="147" t="s">
        <v>56</v>
      </c>
      <c r="C138" s="149">
        <f>C139</f>
        <v>275000</v>
      </c>
      <c r="D138" s="149">
        <f>D139</f>
        <v>0</v>
      </c>
      <c r="E138" s="149">
        <f aca="true" t="shared" si="33" ref="E138:N138">E139</f>
        <v>81000</v>
      </c>
      <c r="F138" s="149">
        <f>F139</f>
        <v>0</v>
      </c>
      <c r="G138" s="149">
        <f>G139</f>
        <v>0</v>
      </c>
      <c r="H138" s="149">
        <f t="shared" si="33"/>
        <v>25000</v>
      </c>
      <c r="I138" s="149">
        <f t="shared" si="33"/>
        <v>0</v>
      </c>
      <c r="J138" s="149">
        <f>J139</f>
        <v>0</v>
      </c>
      <c r="K138" s="149">
        <f t="shared" si="33"/>
        <v>0</v>
      </c>
      <c r="L138" s="149">
        <f t="shared" si="33"/>
        <v>0</v>
      </c>
      <c r="M138" s="149">
        <f t="shared" si="33"/>
        <v>0</v>
      </c>
      <c r="N138" s="149">
        <f t="shared" si="33"/>
        <v>0</v>
      </c>
      <c r="O138" s="149">
        <f>O139</f>
        <v>124000</v>
      </c>
      <c r="P138" s="149">
        <f>P139</f>
        <v>0</v>
      </c>
      <c r="Q138" s="149">
        <f>Q139</f>
        <v>45000</v>
      </c>
      <c r="R138" s="149">
        <f>R139</f>
        <v>0</v>
      </c>
      <c r="S138" s="303"/>
    </row>
    <row r="139" spans="1:19" s="44" customFormat="1" ht="19.5" customHeight="1">
      <c r="A139" s="146">
        <v>422</v>
      </c>
      <c r="B139" s="147" t="s">
        <v>57</v>
      </c>
      <c r="C139" s="149">
        <f>D139+E139+F139+G139+H139+I139+J139+O139+P139+Q139</f>
        <v>275000</v>
      </c>
      <c r="D139" s="149">
        <f aca="true" t="shared" si="34" ref="D139:R139">D140+D141+D142+D143</f>
        <v>0</v>
      </c>
      <c r="E139" s="149">
        <f t="shared" si="34"/>
        <v>81000</v>
      </c>
      <c r="F139" s="149">
        <f t="shared" si="34"/>
        <v>0</v>
      </c>
      <c r="G139" s="149">
        <f t="shared" si="34"/>
        <v>0</v>
      </c>
      <c r="H139" s="149">
        <f t="shared" si="34"/>
        <v>25000</v>
      </c>
      <c r="I139" s="149">
        <f t="shared" si="34"/>
        <v>0</v>
      </c>
      <c r="J139" s="149">
        <f t="shared" si="34"/>
        <v>0</v>
      </c>
      <c r="K139" s="149">
        <f t="shared" si="34"/>
        <v>0</v>
      </c>
      <c r="L139" s="149">
        <f t="shared" si="34"/>
        <v>0</v>
      </c>
      <c r="M139" s="149">
        <f t="shared" si="34"/>
        <v>0</v>
      </c>
      <c r="N139" s="149">
        <f t="shared" si="34"/>
        <v>0</v>
      </c>
      <c r="O139" s="149">
        <f t="shared" si="34"/>
        <v>124000</v>
      </c>
      <c r="P139" s="149">
        <f t="shared" si="34"/>
        <v>0</v>
      </c>
      <c r="Q139" s="149">
        <f t="shared" si="34"/>
        <v>45000</v>
      </c>
      <c r="R139" s="149">
        <f t="shared" si="34"/>
        <v>0</v>
      </c>
      <c r="S139" s="303"/>
    </row>
    <row r="140" spans="1:19" ht="19.5" customHeight="1">
      <c r="A140" s="159">
        <v>4221</v>
      </c>
      <c r="B140" s="160" t="s">
        <v>23</v>
      </c>
      <c r="C140" s="153">
        <f>SUM(D140:P140)</f>
        <v>35000</v>
      </c>
      <c r="D140" s="153"/>
      <c r="E140" s="161">
        <v>25000</v>
      </c>
      <c r="F140" s="161"/>
      <c r="G140" s="161"/>
      <c r="H140" s="161">
        <v>10000</v>
      </c>
      <c r="I140" s="161"/>
      <c r="J140" s="161"/>
      <c r="K140" s="153"/>
      <c r="L140" s="153"/>
      <c r="M140" s="153"/>
      <c r="N140" s="153"/>
      <c r="O140" s="161"/>
      <c r="P140" s="153"/>
      <c r="Q140" s="153"/>
      <c r="R140" s="153"/>
      <c r="S140" s="304"/>
    </row>
    <row r="141" spans="1:19" ht="19.5" customHeight="1">
      <c r="A141" s="159">
        <v>4223</v>
      </c>
      <c r="B141" s="160" t="s">
        <v>58</v>
      </c>
      <c r="C141" s="153">
        <f>SUM(D141:P141)</f>
        <v>30000</v>
      </c>
      <c r="D141" s="153"/>
      <c r="E141" s="161">
        <v>30000</v>
      </c>
      <c r="F141" s="153"/>
      <c r="G141" s="153"/>
      <c r="H141" s="153"/>
      <c r="I141" s="153"/>
      <c r="J141" s="161"/>
      <c r="K141" s="153"/>
      <c r="L141" s="153"/>
      <c r="M141" s="153"/>
      <c r="N141" s="153"/>
      <c r="O141" s="161"/>
      <c r="P141" s="153"/>
      <c r="Q141" s="153"/>
      <c r="R141" s="153"/>
      <c r="S141" s="304">
        <v>20000</v>
      </c>
    </row>
    <row r="142" spans="1:19" ht="19.5" customHeight="1">
      <c r="A142" s="159">
        <v>4227</v>
      </c>
      <c r="B142" s="160" t="s">
        <v>59</v>
      </c>
      <c r="C142" s="153">
        <f>SUM(D142:P142)</f>
        <v>30000</v>
      </c>
      <c r="D142" s="153"/>
      <c r="E142" s="161">
        <v>20000</v>
      </c>
      <c r="F142" s="153"/>
      <c r="G142" s="153"/>
      <c r="H142" s="153">
        <v>10000</v>
      </c>
      <c r="I142" s="153"/>
      <c r="J142" s="161"/>
      <c r="K142" s="153"/>
      <c r="L142" s="153"/>
      <c r="M142" s="153"/>
      <c r="N142" s="153"/>
      <c r="O142" s="161"/>
      <c r="P142" s="153"/>
      <c r="Q142" s="153">
        <v>25000</v>
      </c>
      <c r="R142" s="153"/>
      <c r="S142" s="304">
        <v>11805.94</v>
      </c>
    </row>
    <row r="143" spans="1:19" ht="19.5" customHeight="1">
      <c r="A143" s="159">
        <v>4241</v>
      </c>
      <c r="B143" s="160" t="s">
        <v>104</v>
      </c>
      <c r="C143" s="153">
        <f>SUM(D143:Q143)</f>
        <v>155000</v>
      </c>
      <c r="D143" s="153"/>
      <c r="E143" s="161">
        <v>6000</v>
      </c>
      <c r="F143" s="153"/>
      <c r="G143" s="153"/>
      <c r="H143" s="153">
        <v>5000</v>
      </c>
      <c r="I143" s="153"/>
      <c r="J143" s="161"/>
      <c r="K143" s="153"/>
      <c r="L143" s="153"/>
      <c r="M143" s="153"/>
      <c r="N143" s="153"/>
      <c r="O143" s="161">
        <v>124000</v>
      </c>
      <c r="P143" s="153"/>
      <c r="Q143" s="153">
        <v>20000</v>
      </c>
      <c r="R143" s="153"/>
      <c r="S143" s="304"/>
    </row>
    <row r="144" spans="1:19" s="44" customFormat="1" ht="24.75" customHeight="1" thickBot="1">
      <c r="A144" s="143"/>
      <c r="B144" s="144" t="s">
        <v>32</v>
      </c>
      <c r="C144" s="145">
        <f>SUM(E144,F144,G144,H144,I144,J144,O144,P144,Q144,R144,S144)</f>
        <v>1722838.86</v>
      </c>
      <c r="D144" s="145">
        <f>D100+D102+D104+D107</f>
        <v>0</v>
      </c>
      <c r="E144" s="145">
        <f aca="true" t="shared" si="35" ref="E144:Q144">E138+E107+E99</f>
        <v>628800</v>
      </c>
      <c r="F144" s="145">
        <f t="shared" si="35"/>
        <v>137300</v>
      </c>
      <c r="G144" s="145">
        <f t="shared" si="35"/>
        <v>135000</v>
      </c>
      <c r="H144" s="145">
        <f t="shared" si="35"/>
        <v>45000</v>
      </c>
      <c r="I144" s="145">
        <f>I138+I107+I99</f>
        <v>57000</v>
      </c>
      <c r="J144" s="145">
        <f t="shared" si="35"/>
        <v>205010</v>
      </c>
      <c r="K144" s="145">
        <f t="shared" si="35"/>
        <v>0</v>
      </c>
      <c r="L144" s="145">
        <f t="shared" si="35"/>
        <v>0</v>
      </c>
      <c r="M144" s="145">
        <f t="shared" si="35"/>
        <v>0</v>
      </c>
      <c r="N144" s="145">
        <f t="shared" si="35"/>
        <v>0</v>
      </c>
      <c r="O144" s="145">
        <f>O138+O107+O99+O131</f>
        <v>381300</v>
      </c>
      <c r="P144" s="145">
        <f t="shared" si="35"/>
        <v>8000</v>
      </c>
      <c r="Q144" s="145">
        <f t="shared" si="35"/>
        <v>45000</v>
      </c>
      <c r="R144" s="276">
        <f>R100+R102+R104+R107</f>
        <v>8000</v>
      </c>
      <c r="S144" s="303">
        <f>SUM(S99:S143)</f>
        <v>72428.86</v>
      </c>
    </row>
    <row r="145" spans="1:18" s="29" customFormat="1" ht="15.75">
      <c r="A145" s="48"/>
      <c r="B145" s="49"/>
      <c r="C145" s="27"/>
      <c r="D145" s="28"/>
      <c r="E145" s="27"/>
      <c r="F145" s="28"/>
      <c r="G145" s="28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4.25" customHeight="1">
      <c r="A146" s="45"/>
      <c r="B146" s="50"/>
      <c r="C146" s="35"/>
      <c r="D146" s="51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52" customFormat="1" ht="15">
      <c r="A147" s="225" t="s">
        <v>80</v>
      </c>
      <c r="B147" s="226"/>
      <c r="C147" s="226"/>
      <c r="D147" s="226"/>
      <c r="E147" s="244" t="s">
        <v>81</v>
      </c>
      <c r="F147" s="226"/>
      <c r="G147" s="226"/>
      <c r="H147" s="226"/>
      <c r="I147" s="226"/>
      <c r="J147" s="226"/>
      <c r="K147" s="226"/>
      <c r="L147" s="227"/>
      <c r="M147" s="227"/>
      <c r="N147" s="227"/>
      <c r="O147" s="227"/>
      <c r="P147" s="227"/>
      <c r="Q147" s="227"/>
      <c r="R147" s="227"/>
    </row>
    <row r="148" spans="1:4" s="52" customFormat="1" ht="14.25">
      <c r="A148" s="53"/>
      <c r="B148" s="54"/>
      <c r="D148" s="55"/>
    </row>
    <row r="149" spans="1:13" s="52" customFormat="1" ht="1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M149" s="56"/>
    </row>
    <row r="150" spans="1:18" s="52" customFormat="1" ht="78.75">
      <c r="A150" s="234" t="s">
        <v>82</v>
      </c>
      <c r="B150" s="234" t="s">
        <v>3</v>
      </c>
      <c r="C150" s="235" t="s">
        <v>195</v>
      </c>
      <c r="D150" s="236" t="s">
        <v>83</v>
      </c>
      <c r="E150" s="236" t="s">
        <v>70</v>
      </c>
      <c r="F150" s="237" t="s">
        <v>91</v>
      </c>
      <c r="G150" s="236" t="s">
        <v>92</v>
      </c>
      <c r="H150" s="236" t="s">
        <v>153</v>
      </c>
      <c r="I150" s="236" t="s">
        <v>117</v>
      </c>
      <c r="J150" s="236" t="s">
        <v>74</v>
      </c>
      <c r="K150" s="238" t="s">
        <v>84</v>
      </c>
      <c r="L150" s="238" t="s">
        <v>85</v>
      </c>
      <c r="M150" s="238" t="s">
        <v>86</v>
      </c>
      <c r="N150" s="238" t="s">
        <v>87</v>
      </c>
      <c r="O150" s="236" t="s">
        <v>116</v>
      </c>
      <c r="P150" s="236" t="s">
        <v>77</v>
      </c>
      <c r="Q150" s="236" t="s">
        <v>101</v>
      </c>
      <c r="R150" s="236"/>
    </row>
    <row r="151" spans="1:18" s="52" customFormat="1" ht="24.75" customHeight="1">
      <c r="A151" s="239">
        <v>31</v>
      </c>
      <c r="B151" s="239" t="s">
        <v>37</v>
      </c>
      <c r="C151" s="158">
        <f>C152</f>
        <v>0</v>
      </c>
      <c r="D151" s="230">
        <f>D152</f>
        <v>0</v>
      </c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158"/>
      <c r="Q151" s="158"/>
      <c r="R151" s="158"/>
    </row>
    <row r="152" spans="1:18" s="52" customFormat="1" ht="24.75" customHeight="1">
      <c r="A152" s="240">
        <v>3111</v>
      </c>
      <c r="B152" s="241" t="s">
        <v>7</v>
      </c>
      <c r="C152" s="233">
        <f>SUM(D152:M152)</f>
        <v>0</v>
      </c>
      <c r="D152" s="233">
        <v>0</v>
      </c>
      <c r="E152" s="158">
        <v>0</v>
      </c>
      <c r="F152" s="158">
        <v>0</v>
      </c>
      <c r="G152" s="158">
        <v>0</v>
      </c>
      <c r="H152" s="158">
        <v>0</v>
      </c>
      <c r="I152" s="158">
        <v>0</v>
      </c>
      <c r="J152" s="158">
        <v>0</v>
      </c>
      <c r="K152" s="158"/>
      <c r="L152" s="158"/>
      <c r="M152" s="158"/>
      <c r="N152" s="158"/>
      <c r="O152" s="158">
        <v>0</v>
      </c>
      <c r="P152" s="158">
        <v>0</v>
      </c>
      <c r="Q152" s="158">
        <v>0</v>
      </c>
      <c r="R152" s="158"/>
    </row>
    <row r="153" spans="1:18" s="52" customFormat="1" ht="24.75" customHeight="1">
      <c r="A153" s="239">
        <v>32</v>
      </c>
      <c r="B153" s="242" t="s">
        <v>88</v>
      </c>
      <c r="C153" s="373">
        <f>D153+E153+F153+G153+H153+I153+J153+O153+P153+Q153</f>
        <v>70000</v>
      </c>
      <c r="D153" s="230">
        <f aca="true" t="shared" si="36" ref="D153:K153">D154</f>
        <v>40000</v>
      </c>
      <c r="E153" s="230">
        <f t="shared" si="36"/>
        <v>0</v>
      </c>
      <c r="F153" s="230">
        <f t="shared" si="36"/>
        <v>0</v>
      </c>
      <c r="G153" s="230">
        <f t="shared" si="36"/>
        <v>0</v>
      </c>
      <c r="H153" s="230">
        <f t="shared" si="36"/>
        <v>0</v>
      </c>
      <c r="I153" s="230">
        <f t="shared" si="36"/>
        <v>0</v>
      </c>
      <c r="J153" s="230">
        <f t="shared" si="36"/>
        <v>0</v>
      </c>
      <c r="K153" s="230">
        <f t="shared" si="36"/>
        <v>0</v>
      </c>
      <c r="L153" s="230">
        <v>0</v>
      </c>
      <c r="M153" s="230">
        <v>0</v>
      </c>
      <c r="N153" s="230">
        <v>42417</v>
      </c>
      <c r="O153" s="230">
        <f>O154</f>
        <v>30000</v>
      </c>
      <c r="P153" s="230">
        <f>P154</f>
        <v>0</v>
      </c>
      <c r="Q153" s="230">
        <f>Q154</f>
        <v>0</v>
      </c>
      <c r="R153" s="230"/>
    </row>
    <row r="154" spans="1:18" s="52" customFormat="1" ht="24.75" customHeight="1">
      <c r="A154" s="240">
        <v>3222</v>
      </c>
      <c r="B154" s="241" t="s">
        <v>89</v>
      </c>
      <c r="C154" s="233">
        <f>SUM(D154:L154)</f>
        <v>40000</v>
      </c>
      <c r="D154" s="233">
        <v>40000</v>
      </c>
      <c r="E154" s="233">
        <v>0</v>
      </c>
      <c r="F154" s="233">
        <v>0</v>
      </c>
      <c r="G154" s="233">
        <v>0</v>
      </c>
      <c r="H154" s="233">
        <v>0</v>
      </c>
      <c r="I154" s="233">
        <v>0</v>
      </c>
      <c r="J154" s="233">
        <v>0</v>
      </c>
      <c r="K154" s="233">
        <v>0</v>
      </c>
      <c r="L154" s="233">
        <v>0</v>
      </c>
      <c r="M154" s="233">
        <v>0</v>
      </c>
      <c r="N154" s="230"/>
      <c r="O154" s="233">
        <v>30000</v>
      </c>
      <c r="P154" s="233">
        <v>0</v>
      </c>
      <c r="Q154" s="233">
        <v>0</v>
      </c>
      <c r="R154" s="233"/>
    </row>
    <row r="155" spans="1:18" s="52" customFormat="1" ht="24.75" customHeight="1">
      <c r="A155" s="232"/>
      <c r="B155" s="243" t="s">
        <v>90</v>
      </c>
      <c r="C155" s="230">
        <f>C153+C151</f>
        <v>70000</v>
      </c>
      <c r="D155" s="230">
        <f>D153+D151</f>
        <v>40000</v>
      </c>
      <c r="E155" s="230">
        <f aca="true" t="shared" si="37" ref="E155:L155">E153</f>
        <v>0</v>
      </c>
      <c r="F155" s="230">
        <f t="shared" si="37"/>
        <v>0</v>
      </c>
      <c r="G155" s="230">
        <f t="shared" si="37"/>
        <v>0</v>
      </c>
      <c r="H155" s="230">
        <f t="shared" si="37"/>
        <v>0</v>
      </c>
      <c r="I155" s="230">
        <f>I153</f>
        <v>0</v>
      </c>
      <c r="J155" s="230">
        <f t="shared" si="37"/>
        <v>0</v>
      </c>
      <c r="K155" s="230">
        <f t="shared" si="37"/>
        <v>0</v>
      </c>
      <c r="L155" s="230">
        <f t="shared" si="37"/>
        <v>0</v>
      </c>
      <c r="M155" s="230">
        <f>M153</f>
        <v>0</v>
      </c>
      <c r="N155" s="230">
        <f>N153</f>
        <v>42417</v>
      </c>
      <c r="O155" s="230">
        <f>O153</f>
        <v>30000</v>
      </c>
      <c r="P155" s="230">
        <f>P153</f>
        <v>0</v>
      </c>
      <c r="Q155" s="230">
        <f>Q153</f>
        <v>0</v>
      </c>
      <c r="R155" s="230"/>
    </row>
    <row r="156" spans="1:18" s="47" customFormat="1" ht="16.5" customHeight="1">
      <c r="A156" s="59"/>
      <c r="B156" s="60"/>
      <c r="C156" s="61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s="47" customFormat="1" ht="16.5" customHeight="1">
      <c r="A157" s="59"/>
      <c r="B157" s="205" t="s">
        <v>105</v>
      </c>
      <c r="C157" s="206"/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s="67" customFormat="1" ht="16.5" customHeight="1">
      <c r="A158" s="64"/>
      <c r="B158" s="207" t="s">
        <v>106</v>
      </c>
      <c r="C158" s="208">
        <v>10000</v>
      </c>
      <c r="D158" s="65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</row>
    <row r="159" spans="1:18" s="69" customFormat="1" ht="16.5" customHeight="1">
      <c r="A159" s="57"/>
      <c r="B159" s="209" t="s">
        <v>107</v>
      </c>
      <c r="C159" s="210">
        <v>30000</v>
      </c>
      <c r="D159" s="63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</row>
    <row r="160" spans="1:18" s="47" customFormat="1" ht="16.5" customHeight="1">
      <c r="A160" s="59"/>
      <c r="B160" s="211" t="s">
        <v>108</v>
      </c>
      <c r="C160" s="208">
        <f>SUM(C158:C159)</f>
        <v>40000</v>
      </c>
      <c r="D160" s="63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1:18" s="47" customFormat="1" ht="16.5" customHeight="1">
      <c r="A161" s="59"/>
      <c r="B161" s="70"/>
      <c r="C161" s="58"/>
      <c r="D161" s="63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</row>
    <row r="162" spans="1:18" s="47" customFormat="1" ht="16.5" customHeight="1">
      <c r="A162" s="59"/>
      <c r="B162" s="70"/>
      <c r="C162" s="58"/>
      <c r="D162" s="63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</row>
    <row r="163" spans="1:18" s="47" customFormat="1" ht="16.5" customHeight="1">
      <c r="A163" s="212" t="s">
        <v>154</v>
      </c>
      <c r="B163" s="213"/>
      <c r="C163" s="214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 t="s">
        <v>4</v>
      </c>
      <c r="R163" s="215"/>
    </row>
    <row r="164" spans="1:18" s="47" customFormat="1" ht="81" customHeight="1">
      <c r="A164" s="202" t="s">
        <v>30</v>
      </c>
      <c r="B164" s="203" t="s">
        <v>3</v>
      </c>
      <c r="C164" s="199" t="s">
        <v>195</v>
      </c>
      <c r="D164" s="200" t="s">
        <v>24</v>
      </c>
      <c r="E164" s="200" t="s">
        <v>70</v>
      </c>
      <c r="F164" s="201" t="s">
        <v>91</v>
      </c>
      <c r="G164" s="200" t="s">
        <v>92</v>
      </c>
      <c r="H164" s="200" t="s">
        <v>75</v>
      </c>
      <c r="I164" s="200" t="s">
        <v>117</v>
      </c>
      <c r="J164" s="200" t="s">
        <v>74</v>
      </c>
      <c r="K164" s="200"/>
      <c r="L164" s="200"/>
      <c r="M164" s="200"/>
      <c r="N164" s="200"/>
      <c r="O164" s="200" t="s">
        <v>155</v>
      </c>
      <c r="P164" s="200" t="s">
        <v>77</v>
      </c>
      <c r="Q164" s="204" t="s">
        <v>101</v>
      </c>
      <c r="R164" s="200" t="s">
        <v>147</v>
      </c>
    </row>
    <row r="165" spans="1:18" s="47" customFormat="1" ht="16.5" customHeight="1">
      <c r="A165" s="146">
        <v>31</v>
      </c>
      <c r="B165" s="147" t="s">
        <v>47</v>
      </c>
      <c r="C165" s="148">
        <f>C166+C170+C168</f>
        <v>0</v>
      </c>
      <c r="D165" s="149">
        <f>D166+D168+D170</f>
        <v>0</v>
      </c>
      <c r="E165" s="149">
        <f aca="true" t="shared" si="38" ref="E165:J165">E166+E168+E170</f>
        <v>0</v>
      </c>
      <c r="F165" s="149">
        <f t="shared" si="38"/>
        <v>0</v>
      </c>
      <c r="G165" s="149">
        <f t="shared" si="38"/>
        <v>0</v>
      </c>
      <c r="H165" s="149">
        <f t="shared" si="38"/>
        <v>0</v>
      </c>
      <c r="I165" s="149">
        <f t="shared" si="38"/>
        <v>0</v>
      </c>
      <c r="J165" s="149">
        <f t="shared" si="38"/>
        <v>0</v>
      </c>
      <c r="K165" s="149">
        <f>K166+K170</f>
        <v>0</v>
      </c>
      <c r="L165" s="149">
        <f>L166+L170</f>
        <v>0</v>
      </c>
      <c r="M165" s="149">
        <f>M166+M170</f>
        <v>0</v>
      </c>
      <c r="N165" s="149">
        <f>N166+N170</f>
        <v>0</v>
      </c>
      <c r="O165" s="149">
        <f>O166+O168+O170</f>
        <v>0</v>
      </c>
      <c r="P165" s="149">
        <f>P166+P168+P170</f>
        <v>0</v>
      </c>
      <c r="Q165" s="149">
        <f>Q166+Q168+Q170</f>
        <v>0</v>
      </c>
      <c r="R165" s="149">
        <f>R166+R168+R170</f>
        <v>0</v>
      </c>
    </row>
    <row r="166" spans="1:18" s="44" customFormat="1" ht="16.5" customHeight="1">
      <c r="A166" s="146">
        <v>311</v>
      </c>
      <c r="B166" s="147" t="s">
        <v>37</v>
      </c>
      <c r="C166" s="149">
        <f>D166+E166+F166+G166+H166+I166+J166+O166+P166+Q166+R166</f>
        <v>0</v>
      </c>
      <c r="D166" s="149">
        <f>D167</f>
        <v>0</v>
      </c>
      <c r="E166" s="149">
        <f aca="true" t="shared" si="39" ref="E166:N166">E167</f>
        <v>0</v>
      </c>
      <c r="F166" s="149">
        <f>F167</f>
        <v>0</v>
      </c>
      <c r="G166" s="149">
        <f>G167</f>
        <v>0</v>
      </c>
      <c r="H166" s="149">
        <f t="shared" si="39"/>
        <v>0</v>
      </c>
      <c r="I166" s="149">
        <f t="shared" si="39"/>
        <v>0</v>
      </c>
      <c r="J166" s="149">
        <f>J167</f>
        <v>0</v>
      </c>
      <c r="K166" s="149">
        <f t="shared" si="39"/>
        <v>0</v>
      </c>
      <c r="L166" s="149">
        <f t="shared" si="39"/>
        <v>0</v>
      </c>
      <c r="M166" s="149">
        <f t="shared" si="39"/>
        <v>0</v>
      </c>
      <c r="N166" s="149">
        <f t="shared" si="39"/>
        <v>0</v>
      </c>
      <c r="O166" s="149">
        <f>O167</f>
        <v>0</v>
      </c>
      <c r="P166" s="149">
        <f>P167</f>
        <v>0</v>
      </c>
      <c r="Q166" s="149">
        <f>Q167</f>
        <v>0</v>
      </c>
      <c r="R166" s="149">
        <f>R167</f>
        <v>0</v>
      </c>
    </row>
    <row r="167" spans="1:18" s="47" customFormat="1" ht="16.5" customHeight="1">
      <c r="A167" s="151">
        <v>3111</v>
      </c>
      <c r="B167" s="152" t="s">
        <v>6</v>
      </c>
      <c r="C167" s="153">
        <f>SUM(D167:R167)</f>
        <v>0</v>
      </c>
      <c r="D167" s="153">
        <v>0</v>
      </c>
      <c r="E167" s="153">
        <v>0</v>
      </c>
      <c r="F167" s="153"/>
      <c r="G167" s="153"/>
      <c r="H167" s="153"/>
      <c r="I167" s="153"/>
      <c r="J167" s="153"/>
      <c r="K167" s="153"/>
      <c r="L167" s="153"/>
      <c r="M167" s="153"/>
      <c r="N167" s="153"/>
      <c r="O167" s="153">
        <v>0</v>
      </c>
      <c r="P167" s="153"/>
      <c r="Q167" s="153">
        <v>0</v>
      </c>
      <c r="R167" s="153"/>
    </row>
    <row r="168" spans="1:18" s="47" customFormat="1" ht="16.5" customHeight="1">
      <c r="A168" s="146">
        <v>312</v>
      </c>
      <c r="B168" s="147" t="s">
        <v>7</v>
      </c>
      <c r="C168" s="149">
        <f>D168+E168+F168+G168+H168+I168+J168+O168+P168+Q168+R168</f>
        <v>0</v>
      </c>
      <c r="D168" s="155">
        <f aca="true" t="shared" si="40" ref="D168:J168">SUM(D169)</f>
        <v>0</v>
      </c>
      <c r="E168" s="155">
        <f t="shared" si="40"/>
        <v>0</v>
      </c>
      <c r="F168" s="155">
        <f t="shared" si="40"/>
        <v>0</v>
      </c>
      <c r="G168" s="155">
        <f t="shared" si="40"/>
        <v>0</v>
      </c>
      <c r="H168" s="155">
        <f t="shared" si="40"/>
        <v>0</v>
      </c>
      <c r="I168" s="155">
        <f t="shared" si="40"/>
        <v>0</v>
      </c>
      <c r="J168" s="155">
        <f t="shared" si="40"/>
        <v>0</v>
      </c>
      <c r="K168" s="153"/>
      <c r="L168" s="153"/>
      <c r="M168" s="153"/>
      <c r="N168" s="153"/>
      <c r="O168" s="155">
        <f>SUM(O169)</f>
        <v>0</v>
      </c>
      <c r="P168" s="155">
        <f>SUM(P169)</f>
        <v>0</v>
      </c>
      <c r="Q168" s="155">
        <f>SUM(Q169)</f>
        <v>0</v>
      </c>
      <c r="R168" s="155">
        <f>SUM(R169)</f>
        <v>0</v>
      </c>
    </row>
    <row r="169" spans="1:18" s="47" customFormat="1" ht="16.5" customHeight="1">
      <c r="A169" s="151">
        <v>3121</v>
      </c>
      <c r="B169" s="152" t="s">
        <v>7</v>
      </c>
      <c r="C169" s="153">
        <f>SUM(D169:R169)</f>
        <v>0</v>
      </c>
      <c r="D169" s="153">
        <v>0</v>
      </c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>
        <v>0</v>
      </c>
      <c r="P169" s="153"/>
      <c r="Q169" s="153"/>
      <c r="R169" s="153"/>
    </row>
    <row r="170" spans="1:18" s="47" customFormat="1" ht="16.5" customHeight="1">
      <c r="A170" s="156">
        <v>313</v>
      </c>
      <c r="B170" s="157" t="s">
        <v>38</v>
      </c>
      <c r="C170" s="149">
        <f>D170+E170+F170+G170+H170+I170+J170+O170+P170+Q170+R170</f>
        <v>0</v>
      </c>
      <c r="D170" s="158">
        <f aca="true" t="shared" si="41" ref="D170:R170">D171+D172</f>
        <v>0</v>
      </c>
      <c r="E170" s="158">
        <f t="shared" si="41"/>
        <v>0</v>
      </c>
      <c r="F170" s="158">
        <f t="shared" si="41"/>
        <v>0</v>
      </c>
      <c r="G170" s="158">
        <f t="shared" si="41"/>
        <v>0</v>
      </c>
      <c r="H170" s="158">
        <f t="shared" si="41"/>
        <v>0</v>
      </c>
      <c r="I170" s="158">
        <f t="shared" si="41"/>
        <v>0</v>
      </c>
      <c r="J170" s="158">
        <f t="shared" si="41"/>
        <v>0</v>
      </c>
      <c r="K170" s="158">
        <f t="shared" si="41"/>
        <v>0</v>
      </c>
      <c r="L170" s="158">
        <f t="shared" si="41"/>
        <v>0</v>
      </c>
      <c r="M170" s="158">
        <f t="shared" si="41"/>
        <v>0</v>
      </c>
      <c r="N170" s="158">
        <f t="shared" si="41"/>
        <v>0</v>
      </c>
      <c r="O170" s="158">
        <f t="shared" si="41"/>
        <v>0</v>
      </c>
      <c r="P170" s="158">
        <f t="shared" si="41"/>
        <v>0</v>
      </c>
      <c r="Q170" s="158">
        <f t="shared" si="41"/>
        <v>0</v>
      </c>
      <c r="R170" s="158">
        <f t="shared" si="41"/>
        <v>0</v>
      </c>
    </row>
    <row r="171" spans="1:18" s="47" customFormat="1" ht="16.5" customHeight="1">
      <c r="A171" s="151">
        <v>3132</v>
      </c>
      <c r="B171" s="152" t="s">
        <v>13</v>
      </c>
      <c r="C171" s="153">
        <f>SUM(D171:R171)</f>
        <v>0</v>
      </c>
      <c r="D171" s="153">
        <v>0</v>
      </c>
      <c r="E171" s="153">
        <v>0</v>
      </c>
      <c r="F171" s="153"/>
      <c r="G171" s="153"/>
      <c r="H171" s="153"/>
      <c r="I171" s="153"/>
      <c r="J171" s="153"/>
      <c r="K171" s="153"/>
      <c r="L171" s="153"/>
      <c r="M171" s="153"/>
      <c r="N171" s="153"/>
      <c r="O171" s="153">
        <v>0</v>
      </c>
      <c r="P171" s="153"/>
      <c r="Q171" s="153">
        <v>0</v>
      </c>
      <c r="R171" s="153"/>
    </row>
    <row r="172" spans="1:18" s="47" customFormat="1" ht="16.5" customHeight="1">
      <c r="A172" s="159">
        <v>3133</v>
      </c>
      <c r="B172" s="160" t="s">
        <v>48</v>
      </c>
      <c r="C172" s="153">
        <f>SUM(D172:R172)</f>
        <v>0</v>
      </c>
      <c r="D172" s="153">
        <v>0</v>
      </c>
      <c r="E172" s="161">
        <v>0</v>
      </c>
      <c r="F172" s="161"/>
      <c r="G172" s="161"/>
      <c r="H172" s="161"/>
      <c r="I172" s="161"/>
      <c r="J172" s="161"/>
      <c r="K172" s="153"/>
      <c r="L172" s="153"/>
      <c r="M172" s="153"/>
      <c r="N172" s="153"/>
      <c r="O172" s="161">
        <v>0</v>
      </c>
      <c r="P172" s="153"/>
      <c r="Q172" s="153">
        <v>0</v>
      </c>
      <c r="R172" s="153"/>
    </row>
    <row r="173" spans="1:18" s="44" customFormat="1" ht="16.5" customHeight="1">
      <c r="A173" s="146">
        <v>32</v>
      </c>
      <c r="B173" s="162" t="s">
        <v>39</v>
      </c>
      <c r="C173" s="149">
        <f>C174+C179+C186+C194+C196</f>
        <v>0</v>
      </c>
      <c r="D173" s="148">
        <f aca="true" t="shared" si="42" ref="D173:N173">D174+D179+D186+D194+D196</f>
        <v>0</v>
      </c>
      <c r="E173" s="148">
        <f t="shared" si="42"/>
        <v>0</v>
      </c>
      <c r="F173" s="148">
        <f t="shared" si="42"/>
        <v>0</v>
      </c>
      <c r="G173" s="148">
        <f t="shared" si="42"/>
        <v>0</v>
      </c>
      <c r="H173" s="148">
        <f t="shared" si="42"/>
        <v>0</v>
      </c>
      <c r="I173" s="148">
        <f t="shared" si="42"/>
        <v>0</v>
      </c>
      <c r="J173" s="148">
        <f t="shared" si="42"/>
        <v>0</v>
      </c>
      <c r="K173" s="148">
        <f t="shared" si="42"/>
        <v>0</v>
      </c>
      <c r="L173" s="148">
        <f t="shared" si="42"/>
        <v>0</v>
      </c>
      <c r="M173" s="148">
        <f t="shared" si="42"/>
        <v>0</v>
      </c>
      <c r="N173" s="148">
        <f t="shared" si="42"/>
        <v>0</v>
      </c>
      <c r="O173" s="148">
        <f>O174+O179+O186+O194+O196</f>
        <v>0</v>
      </c>
      <c r="P173" s="148">
        <f>P174+P179+P186+P194+P196</f>
        <v>0</v>
      </c>
      <c r="Q173" s="148">
        <f>Q174+Q179+Q186+Q194+Q196</f>
        <v>0</v>
      </c>
      <c r="R173" s="148">
        <f>R174+R179+R186+R194+R196</f>
        <v>0</v>
      </c>
    </row>
    <row r="174" spans="1:18" s="71" customFormat="1" ht="16.5" customHeight="1">
      <c r="A174" s="146">
        <v>321</v>
      </c>
      <c r="B174" s="162" t="s">
        <v>40</v>
      </c>
      <c r="C174" s="149">
        <f>D174+E174+F174+G174+H174+I174+J174+O174+P174+Q174+R174</f>
        <v>0</v>
      </c>
      <c r="D174" s="149">
        <f aca="true" t="shared" si="43" ref="D174:N174">D175+D176+D177+D178</f>
        <v>0</v>
      </c>
      <c r="E174" s="149">
        <f t="shared" si="43"/>
        <v>0</v>
      </c>
      <c r="F174" s="149">
        <f t="shared" si="43"/>
        <v>0</v>
      </c>
      <c r="G174" s="149">
        <f t="shared" si="43"/>
        <v>0</v>
      </c>
      <c r="H174" s="149">
        <f t="shared" si="43"/>
        <v>0</v>
      </c>
      <c r="I174" s="149">
        <f t="shared" si="43"/>
        <v>0</v>
      </c>
      <c r="J174" s="149">
        <f t="shared" si="43"/>
        <v>0</v>
      </c>
      <c r="K174" s="149">
        <f t="shared" si="43"/>
        <v>0</v>
      </c>
      <c r="L174" s="149">
        <f t="shared" si="43"/>
        <v>0</v>
      </c>
      <c r="M174" s="149">
        <f t="shared" si="43"/>
        <v>0</v>
      </c>
      <c r="N174" s="149">
        <f t="shared" si="43"/>
        <v>0</v>
      </c>
      <c r="O174" s="149">
        <f>O175+O176+O177+O178</f>
        <v>0</v>
      </c>
      <c r="P174" s="149">
        <f>P175+P176+P177+P178</f>
        <v>0</v>
      </c>
      <c r="Q174" s="149">
        <f>Q175+Q176+Q177+Q178</f>
        <v>0</v>
      </c>
      <c r="R174" s="149">
        <f>R175+R176+R177+R178</f>
        <v>0</v>
      </c>
    </row>
    <row r="175" spans="1:18" s="44" customFormat="1" ht="16.5" customHeight="1">
      <c r="A175" s="151">
        <v>3212</v>
      </c>
      <c r="B175" s="152" t="s">
        <v>64</v>
      </c>
      <c r="C175" s="153">
        <f>SUM(D175:R175)</f>
        <v>0</v>
      </c>
      <c r="D175" s="153">
        <v>0</v>
      </c>
      <c r="E175" s="153"/>
      <c r="F175" s="153"/>
      <c r="G175" s="153"/>
      <c r="H175" s="149"/>
      <c r="I175" s="149"/>
      <c r="J175" s="149"/>
      <c r="K175" s="149"/>
      <c r="L175" s="149"/>
      <c r="M175" s="149"/>
      <c r="N175" s="149"/>
      <c r="O175" s="153">
        <v>0</v>
      </c>
      <c r="P175" s="149"/>
      <c r="Q175" s="153">
        <v>0</v>
      </c>
      <c r="R175" s="153"/>
    </row>
    <row r="176" spans="1:18" s="47" customFormat="1" ht="16.5" customHeight="1">
      <c r="A176" s="151">
        <v>3211</v>
      </c>
      <c r="B176" s="163" t="s">
        <v>8</v>
      </c>
      <c r="C176" s="153">
        <f>SUM(D176:P176)</f>
        <v>0</v>
      </c>
      <c r="D176" s="153">
        <v>0</v>
      </c>
      <c r="E176" s="161"/>
      <c r="F176" s="161"/>
      <c r="G176" s="161"/>
      <c r="H176" s="161"/>
      <c r="I176" s="161"/>
      <c r="J176" s="161"/>
      <c r="K176" s="153"/>
      <c r="L176" s="153"/>
      <c r="M176" s="153"/>
      <c r="N176" s="153"/>
      <c r="O176" s="161">
        <v>0</v>
      </c>
      <c r="P176" s="153"/>
      <c r="Q176" s="153"/>
      <c r="R176" s="153"/>
    </row>
    <row r="177" spans="1:18" s="47" customFormat="1" ht="16.5" customHeight="1">
      <c r="A177" s="159">
        <v>3213</v>
      </c>
      <c r="B177" s="160" t="s">
        <v>49</v>
      </c>
      <c r="C177" s="153">
        <f>SUM(D177:P177)</f>
        <v>0</v>
      </c>
      <c r="D177" s="153"/>
      <c r="E177" s="161"/>
      <c r="F177" s="161"/>
      <c r="G177" s="161"/>
      <c r="H177" s="161"/>
      <c r="I177" s="161"/>
      <c r="J177" s="161"/>
      <c r="K177" s="153"/>
      <c r="L177" s="153"/>
      <c r="M177" s="153"/>
      <c r="N177" s="153"/>
      <c r="O177" s="161"/>
      <c r="P177" s="153"/>
      <c r="Q177" s="153"/>
      <c r="R177" s="153"/>
    </row>
    <row r="178" spans="1:18" s="47" customFormat="1" ht="16.5" customHeight="1">
      <c r="A178" s="159">
        <v>3214</v>
      </c>
      <c r="B178" s="160" t="s">
        <v>102</v>
      </c>
      <c r="C178" s="153">
        <f>SUM(D178:P178)</f>
        <v>0</v>
      </c>
      <c r="D178" s="153"/>
      <c r="E178" s="161"/>
      <c r="F178" s="161"/>
      <c r="G178" s="161"/>
      <c r="H178" s="161"/>
      <c r="I178" s="161"/>
      <c r="J178" s="161"/>
      <c r="K178" s="153"/>
      <c r="L178" s="153"/>
      <c r="M178" s="153"/>
      <c r="N178" s="153"/>
      <c r="O178" s="161"/>
      <c r="P178" s="153"/>
      <c r="Q178" s="153"/>
      <c r="R178" s="153"/>
    </row>
    <row r="179" spans="1:18" s="47" customFormat="1" ht="16.5" customHeight="1">
      <c r="A179" s="146">
        <v>322</v>
      </c>
      <c r="B179" s="164" t="s">
        <v>50</v>
      </c>
      <c r="C179" s="149">
        <f>D179+E179+F179+G179+H179+I179+J179+O179+P179+Q179</f>
        <v>0</v>
      </c>
      <c r="D179" s="149">
        <f aca="true" t="shared" si="44" ref="D179:N179">SUM(D180:D185)</f>
        <v>0</v>
      </c>
      <c r="E179" s="149">
        <f t="shared" si="44"/>
        <v>0</v>
      </c>
      <c r="F179" s="149">
        <f t="shared" si="44"/>
        <v>0</v>
      </c>
      <c r="G179" s="149">
        <f t="shared" si="44"/>
        <v>0</v>
      </c>
      <c r="H179" s="149">
        <f t="shared" si="44"/>
        <v>0</v>
      </c>
      <c r="I179" s="149">
        <f t="shared" si="44"/>
        <v>0</v>
      </c>
      <c r="J179" s="149">
        <f t="shared" si="44"/>
        <v>0</v>
      </c>
      <c r="K179" s="149">
        <f t="shared" si="44"/>
        <v>0</v>
      </c>
      <c r="L179" s="149">
        <f t="shared" si="44"/>
        <v>0</v>
      </c>
      <c r="M179" s="149">
        <f t="shared" si="44"/>
        <v>0</v>
      </c>
      <c r="N179" s="149">
        <f t="shared" si="44"/>
        <v>0</v>
      </c>
      <c r="O179" s="149">
        <f>SUM(O180:O185)</f>
        <v>0</v>
      </c>
      <c r="P179" s="149">
        <f>SUM(P180:P185)</f>
        <v>0</v>
      </c>
      <c r="Q179" s="149">
        <f>SUM(Q180:Q185)</f>
        <v>0</v>
      </c>
      <c r="R179" s="149">
        <f>SUM(R180:R185)</f>
        <v>0</v>
      </c>
    </row>
    <row r="180" spans="1:18" s="47" customFormat="1" ht="16.5" customHeight="1">
      <c r="A180" s="159">
        <v>3221</v>
      </c>
      <c r="B180" s="160" t="s">
        <v>14</v>
      </c>
      <c r="C180" s="153">
        <f aca="true" t="shared" si="45" ref="C180:C185">SUM(D180:P180)</f>
        <v>0</v>
      </c>
      <c r="D180" s="153"/>
      <c r="E180" s="161"/>
      <c r="F180" s="153"/>
      <c r="G180" s="153"/>
      <c r="H180" s="153">
        <v>0</v>
      </c>
      <c r="I180" s="153"/>
      <c r="J180" s="161"/>
      <c r="K180" s="153"/>
      <c r="L180" s="153"/>
      <c r="M180" s="153"/>
      <c r="N180" s="153"/>
      <c r="O180" s="161"/>
      <c r="P180" s="153"/>
      <c r="Q180" s="153"/>
      <c r="R180" s="153"/>
    </row>
    <row r="181" spans="1:18" s="44" customFormat="1" ht="16.5" customHeight="1">
      <c r="A181" s="159">
        <v>3222</v>
      </c>
      <c r="B181" s="160" t="s">
        <v>26</v>
      </c>
      <c r="C181" s="153">
        <f t="shared" si="45"/>
        <v>0</v>
      </c>
      <c r="D181" s="153"/>
      <c r="E181" s="161"/>
      <c r="F181" s="153"/>
      <c r="G181" s="153"/>
      <c r="H181" s="153"/>
      <c r="I181" s="153">
        <v>0</v>
      </c>
      <c r="J181" s="161"/>
      <c r="K181" s="153"/>
      <c r="L181" s="153"/>
      <c r="M181" s="153"/>
      <c r="N181" s="153"/>
      <c r="O181" s="161"/>
      <c r="P181" s="153"/>
      <c r="Q181" s="153">
        <v>0</v>
      </c>
      <c r="R181" s="153"/>
    </row>
    <row r="182" spans="1:18" s="47" customFormat="1" ht="16.5" customHeight="1">
      <c r="A182" s="159">
        <v>3223</v>
      </c>
      <c r="B182" s="160" t="s">
        <v>9</v>
      </c>
      <c r="C182" s="153">
        <f t="shared" si="45"/>
        <v>0</v>
      </c>
      <c r="D182" s="153"/>
      <c r="E182" s="161"/>
      <c r="F182" s="153">
        <v>0</v>
      </c>
      <c r="G182" s="153"/>
      <c r="H182" s="153"/>
      <c r="I182" s="153"/>
      <c r="J182" s="161"/>
      <c r="K182" s="153"/>
      <c r="L182" s="153"/>
      <c r="M182" s="153"/>
      <c r="N182" s="153"/>
      <c r="O182" s="161"/>
      <c r="P182" s="153"/>
      <c r="Q182" s="153"/>
      <c r="R182" s="153"/>
    </row>
    <row r="183" spans="1:18" s="44" customFormat="1" ht="16.5" customHeight="1">
      <c r="A183" s="159">
        <v>3224</v>
      </c>
      <c r="B183" s="160" t="s">
        <v>51</v>
      </c>
      <c r="C183" s="153">
        <f t="shared" si="45"/>
        <v>0</v>
      </c>
      <c r="D183" s="153"/>
      <c r="E183" s="161"/>
      <c r="F183" s="153"/>
      <c r="G183" s="153"/>
      <c r="H183" s="153"/>
      <c r="I183" s="153"/>
      <c r="J183" s="161"/>
      <c r="K183" s="153"/>
      <c r="L183" s="153"/>
      <c r="M183" s="153"/>
      <c r="N183" s="153"/>
      <c r="O183" s="161"/>
      <c r="P183" s="153"/>
      <c r="Q183" s="153"/>
      <c r="R183" s="153"/>
    </row>
    <row r="184" spans="1:18" s="47" customFormat="1" ht="16.5" customHeight="1">
      <c r="A184" s="151">
        <v>3225</v>
      </c>
      <c r="B184" s="152" t="s">
        <v>15</v>
      </c>
      <c r="C184" s="153">
        <f t="shared" si="45"/>
        <v>0</v>
      </c>
      <c r="D184" s="153"/>
      <c r="E184" s="161"/>
      <c r="F184" s="153"/>
      <c r="G184" s="153"/>
      <c r="H184" s="161">
        <v>0</v>
      </c>
      <c r="I184" s="161"/>
      <c r="J184" s="154"/>
      <c r="K184" s="153"/>
      <c r="L184" s="153"/>
      <c r="M184" s="153"/>
      <c r="N184" s="153"/>
      <c r="O184" s="154"/>
      <c r="P184" s="153">
        <v>0</v>
      </c>
      <c r="Q184" s="153"/>
      <c r="R184" s="153"/>
    </row>
    <row r="185" spans="1:18" s="44" customFormat="1" ht="16.5" customHeight="1">
      <c r="A185" s="165">
        <v>3227</v>
      </c>
      <c r="B185" s="166" t="s">
        <v>34</v>
      </c>
      <c r="C185" s="153">
        <f t="shared" si="45"/>
        <v>0</v>
      </c>
      <c r="D185" s="167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53"/>
      <c r="Q185" s="153"/>
      <c r="R185" s="167"/>
    </row>
    <row r="186" spans="1:18" s="47" customFormat="1" ht="16.5" customHeight="1">
      <c r="A186" s="168">
        <v>323</v>
      </c>
      <c r="B186" s="169" t="s">
        <v>43</v>
      </c>
      <c r="C186" s="149">
        <f>D186+E186+F186+G186+H186+I186+J186+O186+P186+Q186</f>
        <v>0</v>
      </c>
      <c r="D186" s="150">
        <f>D187+D188+D189+D190+D191+D192+D193</f>
        <v>0</v>
      </c>
      <c r="E186" s="150">
        <f>E187+E188+E189+E190+E191+E192+E193</f>
        <v>0</v>
      </c>
      <c r="F186" s="149">
        <f>SUM(F187:F193)</f>
        <v>0</v>
      </c>
      <c r="G186" s="149">
        <f>SUM(G187:G193)</f>
        <v>0</v>
      </c>
      <c r="H186" s="149">
        <f>SUM(H187:H193)</f>
        <v>0</v>
      </c>
      <c r="I186" s="149">
        <f>SUM(I187:I193)</f>
        <v>0</v>
      </c>
      <c r="J186" s="150">
        <f>J187+J188+J189+J190+J191+J192+J193</f>
        <v>0</v>
      </c>
      <c r="K186" s="149">
        <f>SUM(K187:K193)</f>
        <v>0</v>
      </c>
      <c r="L186" s="149">
        <f>SUM(L187:L193)</f>
        <v>0</v>
      </c>
      <c r="M186" s="149">
        <f>SUM(M187:M193)</f>
        <v>0</v>
      </c>
      <c r="N186" s="149">
        <f>SUM(N187:N193)</f>
        <v>0</v>
      </c>
      <c r="O186" s="149">
        <f>SUM(O187:O193)</f>
        <v>0</v>
      </c>
      <c r="P186" s="150">
        <f>P187+P188+P189+P190+P191+P192+P193</f>
        <v>0</v>
      </c>
      <c r="Q186" s="149">
        <f>SUM(Q187:Q193)</f>
        <v>0</v>
      </c>
      <c r="R186" s="150">
        <f>R187+R188+R189+R190+R191+R192+R193</f>
        <v>0</v>
      </c>
    </row>
    <row r="187" spans="1:18" s="47" customFormat="1" ht="16.5" customHeight="1">
      <c r="A187" s="159">
        <v>3231</v>
      </c>
      <c r="B187" s="160" t="s">
        <v>52</v>
      </c>
      <c r="C187" s="153">
        <f aca="true" t="shared" si="46" ref="C187:C193">SUM(D187:P187)</f>
        <v>0</v>
      </c>
      <c r="D187" s="153"/>
      <c r="E187" s="161"/>
      <c r="F187" s="161"/>
      <c r="G187" s="161"/>
      <c r="H187" s="161"/>
      <c r="I187" s="161"/>
      <c r="J187" s="161"/>
      <c r="K187" s="153"/>
      <c r="L187" s="153"/>
      <c r="M187" s="153"/>
      <c r="N187" s="153"/>
      <c r="O187" s="161"/>
      <c r="P187" s="153"/>
      <c r="Q187" s="153"/>
      <c r="R187" s="153"/>
    </row>
    <row r="188" spans="1:18" s="47" customFormat="1" ht="16.5" customHeight="1">
      <c r="A188" s="159">
        <v>3232</v>
      </c>
      <c r="B188" s="170" t="s">
        <v>16</v>
      </c>
      <c r="C188" s="153">
        <f t="shared" si="46"/>
        <v>0</v>
      </c>
      <c r="D188" s="153"/>
      <c r="E188" s="161"/>
      <c r="F188" s="161"/>
      <c r="G188" s="161"/>
      <c r="H188" s="161"/>
      <c r="I188" s="161"/>
      <c r="J188" s="161"/>
      <c r="K188" s="153"/>
      <c r="L188" s="153"/>
      <c r="M188" s="153"/>
      <c r="N188" s="153"/>
      <c r="O188" s="161"/>
      <c r="P188" s="153"/>
      <c r="Q188" s="153"/>
      <c r="R188" s="153"/>
    </row>
    <row r="189" spans="1:18" s="47" customFormat="1" ht="16.5" customHeight="1">
      <c r="A189" s="159">
        <v>3233</v>
      </c>
      <c r="B189" s="170" t="s">
        <v>17</v>
      </c>
      <c r="C189" s="153">
        <f t="shared" si="46"/>
        <v>0</v>
      </c>
      <c r="D189" s="153"/>
      <c r="E189" s="161"/>
      <c r="F189" s="161"/>
      <c r="G189" s="161"/>
      <c r="H189" s="161"/>
      <c r="I189" s="161"/>
      <c r="J189" s="161"/>
      <c r="K189" s="153"/>
      <c r="L189" s="153"/>
      <c r="M189" s="153"/>
      <c r="N189" s="153"/>
      <c r="O189" s="161"/>
      <c r="P189" s="153"/>
      <c r="Q189" s="153"/>
      <c r="R189" s="153"/>
    </row>
    <row r="190" spans="1:18" s="71" customFormat="1" ht="16.5" customHeight="1">
      <c r="A190" s="159">
        <v>3236</v>
      </c>
      <c r="B190" s="160" t="s">
        <v>97</v>
      </c>
      <c r="C190" s="153">
        <f t="shared" si="46"/>
        <v>0</v>
      </c>
      <c r="D190" s="153">
        <v>0</v>
      </c>
      <c r="E190" s="161"/>
      <c r="F190" s="161"/>
      <c r="G190" s="161"/>
      <c r="H190" s="161"/>
      <c r="I190" s="161"/>
      <c r="J190" s="161"/>
      <c r="K190" s="153"/>
      <c r="L190" s="153"/>
      <c r="M190" s="153"/>
      <c r="N190" s="153"/>
      <c r="O190" s="161">
        <v>0</v>
      </c>
      <c r="P190" s="153"/>
      <c r="Q190" s="153"/>
      <c r="R190" s="153"/>
    </row>
    <row r="191" spans="1:18" s="44" customFormat="1" ht="16.5" customHeight="1">
      <c r="A191" s="159">
        <v>3237</v>
      </c>
      <c r="B191" s="160" t="s">
        <v>18</v>
      </c>
      <c r="C191" s="153">
        <f t="shared" si="46"/>
        <v>0</v>
      </c>
      <c r="D191" s="153">
        <v>0</v>
      </c>
      <c r="E191" s="161"/>
      <c r="F191" s="161"/>
      <c r="G191" s="161"/>
      <c r="H191" s="161"/>
      <c r="I191" s="161"/>
      <c r="J191" s="161"/>
      <c r="K191" s="153"/>
      <c r="L191" s="153"/>
      <c r="M191" s="153"/>
      <c r="N191" s="153"/>
      <c r="O191" s="161">
        <v>0</v>
      </c>
      <c r="P191" s="153"/>
      <c r="Q191" s="153"/>
      <c r="R191" s="153">
        <v>0</v>
      </c>
    </row>
    <row r="192" spans="1:18" s="44" customFormat="1" ht="16.5" customHeight="1">
      <c r="A192" s="151">
        <v>3238</v>
      </c>
      <c r="B192" s="152" t="s">
        <v>19</v>
      </c>
      <c r="C192" s="153">
        <f t="shared" si="46"/>
        <v>0</v>
      </c>
      <c r="D192" s="153">
        <v>0</v>
      </c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>
        <v>0</v>
      </c>
    </row>
    <row r="193" spans="1:18" s="44" customFormat="1" ht="16.5" customHeight="1">
      <c r="A193" s="159">
        <v>3239</v>
      </c>
      <c r="B193" s="160" t="s">
        <v>20</v>
      </c>
      <c r="C193" s="153">
        <f t="shared" si="46"/>
        <v>0</v>
      </c>
      <c r="D193" s="153"/>
      <c r="E193" s="161"/>
      <c r="F193" s="153"/>
      <c r="G193" s="153"/>
      <c r="H193" s="153"/>
      <c r="I193" s="153"/>
      <c r="J193" s="161"/>
      <c r="K193" s="153"/>
      <c r="L193" s="153"/>
      <c r="M193" s="153"/>
      <c r="N193" s="153"/>
      <c r="O193" s="161"/>
      <c r="P193" s="153"/>
      <c r="Q193" s="153"/>
      <c r="R193" s="153"/>
    </row>
    <row r="194" spans="1:18" s="47" customFormat="1" ht="16.5" customHeight="1">
      <c r="A194" s="146">
        <v>324</v>
      </c>
      <c r="B194" s="147" t="s">
        <v>54</v>
      </c>
      <c r="C194" s="149">
        <f>D194+E194+F194+G194+H194+I194+J194+O194+P194+Q194</f>
        <v>0</v>
      </c>
      <c r="D194" s="149">
        <f aca="true" t="shared" si="47" ref="D194:R194">D195</f>
        <v>0</v>
      </c>
      <c r="E194" s="149">
        <f t="shared" si="47"/>
        <v>0</v>
      </c>
      <c r="F194" s="149">
        <f t="shared" si="47"/>
        <v>0</v>
      </c>
      <c r="G194" s="149">
        <f t="shared" si="47"/>
        <v>0</v>
      </c>
      <c r="H194" s="149">
        <f t="shared" si="47"/>
        <v>0</v>
      </c>
      <c r="I194" s="149">
        <f t="shared" si="47"/>
        <v>0</v>
      </c>
      <c r="J194" s="149">
        <f t="shared" si="47"/>
        <v>0</v>
      </c>
      <c r="K194" s="149">
        <f t="shared" si="47"/>
        <v>0</v>
      </c>
      <c r="L194" s="149">
        <f t="shared" si="47"/>
        <v>0</v>
      </c>
      <c r="M194" s="149">
        <f t="shared" si="47"/>
        <v>0</v>
      </c>
      <c r="N194" s="149">
        <f t="shared" si="47"/>
        <v>0</v>
      </c>
      <c r="O194" s="149">
        <f t="shared" si="47"/>
        <v>0</v>
      </c>
      <c r="P194" s="149">
        <f t="shared" si="47"/>
        <v>0</v>
      </c>
      <c r="Q194" s="149">
        <f t="shared" si="47"/>
        <v>0</v>
      </c>
      <c r="R194" s="149">
        <f t="shared" si="47"/>
        <v>0</v>
      </c>
    </row>
    <row r="195" spans="1:18" s="47" customFormat="1" ht="16.5" customHeight="1">
      <c r="A195" s="159">
        <v>3241</v>
      </c>
      <c r="B195" s="160" t="s">
        <v>55</v>
      </c>
      <c r="C195" s="153">
        <f>SUM(D195:Q195)</f>
        <v>0</v>
      </c>
      <c r="D195" s="153"/>
      <c r="E195" s="161"/>
      <c r="F195" s="153"/>
      <c r="G195" s="153"/>
      <c r="H195" s="153"/>
      <c r="I195" s="153"/>
      <c r="J195" s="161"/>
      <c r="K195" s="153"/>
      <c r="L195" s="153"/>
      <c r="M195" s="153"/>
      <c r="N195" s="153"/>
      <c r="O195" s="161"/>
      <c r="P195" s="153"/>
      <c r="Q195" s="153"/>
      <c r="R195" s="153"/>
    </row>
    <row r="196" spans="1:18" s="44" customFormat="1" ht="16.5" customHeight="1">
      <c r="A196" s="146">
        <v>329</v>
      </c>
      <c r="B196" s="147" t="s">
        <v>46</v>
      </c>
      <c r="C196" s="149">
        <f>D196+E196+F196+G196+H196+I196+J196+O196+P196+Q196</f>
        <v>0</v>
      </c>
      <c r="D196" s="149">
        <f aca="true" t="shared" si="48" ref="D196:I196">D197+D198+D199+D200+D201</f>
        <v>0</v>
      </c>
      <c r="E196" s="149">
        <f t="shared" si="48"/>
        <v>0</v>
      </c>
      <c r="F196" s="149">
        <f t="shared" si="48"/>
        <v>0</v>
      </c>
      <c r="G196" s="149">
        <f t="shared" si="48"/>
        <v>0</v>
      </c>
      <c r="H196" s="149">
        <f t="shared" si="48"/>
        <v>0</v>
      </c>
      <c r="I196" s="149">
        <f t="shared" si="48"/>
        <v>0</v>
      </c>
      <c r="J196" s="149">
        <f aca="true" t="shared" si="49" ref="J196:R196">J197+J198+J199+J200+J201</f>
        <v>0</v>
      </c>
      <c r="K196" s="149">
        <f t="shared" si="49"/>
        <v>0</v>
      </c>
      <c r="L196" s="149">
        <f t="shared" si="49"/>
        <v>0</v>
      </c>
      <c r="M196" s="149">
        <f t="shared" si="49"/>
        <v>0</v>
      </c>
      <c r="N196" s="149">
        <f t="shared" si="49"/>
        <v>0</v>
      </c>
      <c r="O196" s="149">
        <f t="shared" si="49"/>
        <v>0</v>
      </c>
      <c r="P196" s="149">
        <f t="shared" si="49"/>
        <v>0</v>
      </c>
      <c r="Q196" s="149">
        <f t="shared" si="49"/>
        <v>0</v>
      </c>
      <c r="R196" s="149">
        <f t="shared" si="49"/>
        <v>0</v>
      </c>
    </row>
    <row r="197" spans="1:18" s="44" customFormat="1" ht="16.5" customHeight="1">
      <c r="A197" s="151">
        <v>3291</v>
      </c>
      <c r="B197" s="152" t="s">
        <v>103</v>
      </c>
      <c r="C197" s="153">
        <f>SUM(D197:P197)</f>
        <v>0</v>
      </c>
      <c r="D197" s="149"/>
      <c r="E197" s="153"/>
      <c r="F197" s="149"/>
      <c r="G197" s="153"/>
      <c r="H197" s="149"/>
      <c r="I197" s="153"/>
      <c r="J197" s="149"/>
      <c r="K197" s="149"/>
      <c r="L197" s="149"/>
      <c r="M197" s="149"/>
      <c r="N197" s="149"/>
      <c r="O197" s="149"/>
      <c r="P197" s="149"/>
      <c r="Q197" s="149"/>
      <c r="R197" s="149"/>
    </row>
    <row r="198" spans="1:18" s="47" customFormat="1" ht="16.5" customHeight="1">
      <c r="A198" s="151">
        <v>3292</v>
      </c>
      <c r="B198" s="152" t="s">
        <v>21</v>
      </c>
      <c r="C198" s="153">
        <f>SUM(D198:P198)</f>
        <v>0</v>
      </c>
      <c r="D198" s="153">
        <v>0</v>
      </c>
      <c r="E198" s="161"/>
      <c r="F198" s="153"/>
      <c r="G198" s="153"/>
      <c r="H198" s="153"/>
      <c r="I198" s="153"/>
      <c r="J198" s="161"/>
      <c r="K198" s="153"/>
      <c r="L198" s="153"/>
      <c r="M198" s="153"/>
      <c r="N198" s="153"/>
      <c r="O198" s="161"/>
      <c r="P198" s="153"/>
      <c r="Q198" s="153">
        <f>P198*103.1%</f>
        <v>0</v>
      </c>
      <c r="R198" s="153">
        <v>0</v>
      </c>
    </row>
    <row r="199" spans="1:18" s="47" customFormat="1" ht="16.5" customHeight="1">
      <c r="A199" s="165">
        <v>3293</v>
      </c>
      <c r="B199" s="166" t="s">
        <v>22</v>
      </c>
      <c r="C199" s="153">
        <f>SUM(D199:P199)</f>
        <v>0</v>
      </c>
      <c r="D199" s="167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53"/>
      <c r="Q199" s="153"/>
      <c r="R199" s="167"/>
    </row>
    <row r="200" spans="1:18" s="47" customFormat="1" ht="16.5" customHeight="1">
      <c r="A200" s="165">
        <v>3294</v>
      </c>
      <c r="B200" s="166" t="s">
        <v>31</v>
      </c>
      <c r="C200" s="153">
        <f>SUM(D200:P200)</f>
        <v>0</v>
      </c>
      <c r="D200" s="167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53"/>
      <c r="Q200" s="153"/>
      <c r="R200" s="167"/>
    </row>
    <row r="201" spans="1:18" s="47" customFormat="1" ht="16.5" customHeight="1">
      <c r="A201" s="159">
        <v>3299</v>
      </c>
      <c r="B201" s="170" t="s">
        <v>12</v>
      </c>
      <c r="C201" s="153">
        <f>SUM(D201:P201)</f>
        <v>0</v>
      </c>
      <c r="D201" s="153"/>
      <c r="E201" s="161"/>
      <c r="F201" s="161"/>
      <c r="G201" s="161"/>
      <c r="H201" s="161"/>
      <c r="I201" s="161"/>
      <c r="J201" s="161"/>
      <c r="K201" s="153"/>
      <c r="L201" s="153"/>
      <c r="M201" s="153"/>
      <c r="N201" s="153"/>
      <c r="O201" s="161"/>
      <c r="P201" s="153"/>
      <c r="Q201" s="153"/>
      <c r="R201" s="153"/>
    </row>
    <row r="202" spans="1:18" s="47" customFormat="1" ht="16.5" customHeight="1">
      <c r="A202" s="146">
        <v>42</v>
      </c>
      <c r="B202" s="147" t="s">
        <v>56</v>
      </c>
      <c r="C202" s="149">
        <f>C203</f>
        <v>0</v>
      </c>
      <c r="D202" s="149">
        <f>D203</f>
        <v>0</v>
      </c>
      <c r="E202" s="149">
        <f aca="true" t="shared" si="50" ref="E202:N202">E203</f>
        <v>0</v>
      </c>
      <c r="F202" s="149">
        <f>F203</f>
        <v>0</v>
      </c>
      <c r="G202" s="149">
        <f>G203</f>
        <v>0</v>
      </c>
      <c r="H202" s="149">
        <f t="shared" si="50"/>
        <v>0</v>
      </c>
      <c r="I202" s="149">
        <f t="shared" si="50"/>
        <v>0</v>
      </c>
      <c r="J202" s="149">
        <f>J203</f>
        <v>0</v>
      </c>
      <c r="K202" s="149">
        <f t="shared" si="50"/>
        <v>0</v>
      </c>
      <c r="L202" s="149">
        <f t="shared" si="50"/>
        <v>0</v>
      </c>
      <c r="M202" s="149">
        <f t="shared" si="50"/>
        <v>0</v>
      </c>
      <c r="N202" s="149">
        <f t="shared" si="50"/>
        <v>0</v>
      </c>
      <c r="O202" s="149">
        <f>O203</f>
        <v>0</v>
      </c>
      <c r="P202" s="149">
        <f>P203</f>
        <v>0</v>
      </c>
      <c r="Q202" s="149">
        <f>Q203</f>
        <v>0</v>
      </c>
      <c r="R202" s="149">
        <f>R203</f>
        <v>0</v>
      </c>
    </row>
    <row r="203" spans="1:18" s="47" customFormat="1" ht="16.5" customHeight="1">
      <c r="A203" s="146">
        <v>422</v>
      </c>
      <c r="B203" s="147" t="s">
        <v>57</v>
      </c>
      <c r="C203" s="149">
        <f>D203+E203+F203+G203+H203+I203+J203+O203+P203+Q203</f>
        <v>0</v>
      </c>
      <c r="D203" s="149">
        <f aca="true" t="shared" si="51" ref="D203:I203">D204+D205+D206+D207</f>
        <v>0</v>
      </c>
      <c r="E203" s="149">
        <f t="shared" si="51"/>
        <v>0</v>
      </c>
      <c r="F203" s="149">
        <f t="shared" si="51"/>
        <v>0</v>
      </c>
      <c r="G203" s="149">
        <f t="shared" si="51"/>
        <v>0</v>
      </c>
      <c r="H203" s="149">
        <f t="shared" si="51"/>
        <v>0</v>
      </c>
      <c r="I203" s="149">
        <f t="shared" si="51"/>
        <v>0</v>
      </c>
      <c r="J203" s="149">
        <f aca="true" t="shared" si="52" ref="J203:R203">J204+J205+J206+J207</f>
        <v>0</v>
      </c>
      <c r="K203" s="149">
        <f t="shared" si="52"/>
        <v>0</v>
      </c>
      <c r="L203" s="149">
        <f t="shared" si="52"/>
        <v>0</v>
      </c>
      <c r="M203" s="149">
        <f t="shared" si="52"/>
        <v>0</v>
      </c>
      <c r="N203" s="149">
        <f t="shared" si="52"/>
        <v>0</v>
      </c>
      <c r="O203" s="149">
        <f t="shared" si="52"/>
        <v>0</v>
      </c>
      <c r="P203" s="149">
        <f t="shared" si="52"/>
        <v>0</v>
      </c>
      <c r="Q203" s="149">
        <f t="shared" si="52"/>
        <v>0</v>
      </c>
      <c r="R203" s="149">
        <f t="shared" si="52"/>
        <v>0</v>
      </c>
    </row>
    <row r="204" spans="1:18" s="44" customFormat="1" ht="16.5" customHeight="1">
      <c r="A204" s="159">
        <v>4221</v>
      </c>
      <c r="B204" s="160" t="s">
        <v>23</v>
      </c>
      <c r="C204" s="153">
        <f>SUM(D204:P204)</f>
        <v>0</v>
      </c>
      <c r="D204" s="153"/>
      <c r="E204" s="161"/>
      <c r="F204" s="161"/>
      <c r="G204" s="161"/>
      <c r="H204" s="161">
        <v>0</v>
      </c>
      <c r="I204" s="161"/>
      <c r="J204" s="161"/>
      <c r="K204" s="153"/>
      <c r="L204" s="153"/>
      <c r="M204" s="153"/>
      <c r="N204" s="153"/>
      <c r="O204" s="161"/>
      <c r="P204" s="153"/>
      <c r="Q204" s="153"/>
      <c r="R204" s="153"/>
    </row>
    <row r="205" spans="1:18" s="47" customFormat="1" ht="16.5" customHeight="1">
      <c r="A205" s="159">
        <v>4223</v>
      </c>
      <c r="B205" s="160" t="s">
        <v>58</v>
      </c>
      <c r="C205" s="153">
        <f>SUM(D205:P205)</f>
        <v>0</v>
      </c>
      <c r="D205" s="153"/>
      <c r="E205" s="161"/>
      <c r="F205" s="153"/>
      <c r="G205" s="153"/>
      <c r="H205" s="153"/>
      <c r="I205" s="153"/>
      <c r="J205" s="161"/>
      <c r="K205" s="153"/>
      <c r="L205" s="153"/>
      <c r="M205" s="153"/>
      <c r="N205" s="153"/>
      <c r="O205" s="161"/>
      <c r="P205" s="153"/>
      <c r="Q205" s="153"/>
      <c r="R205" s="153"/>
    </row>
    <row r="206" spans="1:18" s="44" customFormat="1" ht="16.5" customHeight="1">
      <c r="A206" s="159">
        <v>4227</v>
      </c>
      <c r="B206" s="160" t="s">
        <v>59</v>
      </c>
      <c r="C206" s="153">
        <f>SUM(D206:P206)</f>
        <v>0</v>
      </c>
      <c r="D206" s="153"/>
      <c r="E206" s="161"/>
      <c r="F206" s="153"/>
      <c r="G206" s="153"/>
      <c r="H206" s="153">
        <v>0</v>
      </c>
      <c r="I206" s="153"/>
      <c r="J206" s="161"/>
      <c r="K206" s="153"/>
      <c r="L206" s="153"/>
      <c r="M206" s="153"/>
      <c r="N206" s="153"/>
      <c r="O206" s="161"/>
      <c r="P206" s="153"/>
      <c r="Q206" s="153">
        <f>P206*105.7%</f>
        <v>0</v>
      </c>
      <c r="R206" s="153"/>
    </row>
    <row r="207" spans="1:18" s="47" customFormat="1" ht="16.5" customHeight="1">
      <c r="A207" s="159">
        <v>4241</v>
      </c>
      <c r="B207" s="160" t="s">
        <v>104</v>
      </c>
      <c r="C207" s="153">
        <f>SUM(D207:P207)</f>
        <v>0</v>
      </c>
      <c r="D207" s="153"/>
      <c r="E207" s="161"/>
      <c r="F207" s="153"/>
      <c r="G207" s="153"/>
      <c r="H207" s="153">
        <v>0</v>
      </c>
      <c r="I207" s="153"/>
      <c r="J207" s="161"/>
      <c r="K207" s="153"/>
      <c r="L207" s="153"/>
      <c r="M207" s="153"/>
      <c r="N207" s="153"/>
      <c r="O207" s="161"/>
      <c r="P207" s="153"/>
      <c r="Q207" s="153"/>
      <c r="R207" s="153"/>
    </row>
    <row r="208" spans="1:18" s="44" customFormat="1" ht="16.5" customHeight="1" thickBot="1">
      <c r="A208" s="143"/>
      <c r="B208" s="144" t="s">
        <v>32</v>
      </c>
      <c r="C208" s="145">
        <f>C202+C173+C165</f>
        <v>0</v>
      </c>
      <c r="D208" s="145">
        <f>D166+D168+D170+D173</f>
        <v>0</v>
      </c>
      <c r="E208" s="145">
        <f aca="true" t="shared" si="53" ref="E208:Q208">E202+E173+E165</f>
        <v>0</v>
      </c>
      <c r="F208" s="145">
        <f t="shared" si="53"/>
        <v>0</v>
      </c>
      <c r="G208" s="145">
        <f t="shared" si="53"/>
        <v>0</v>
      </c>
      <c r="H208" s="145">
        <f t="shared" si="53"/>
        <v>0</v>
      </c>
      <c r="I208" s="145">
        <f t="shared" si="53"/>
        <v>0</v>
      </c>
      <c r="J208" s="145">
        <f t="shared" si="53"/>
        <v>0</v>
      </c>
      <c r="K208" s="145">
        <f t="shared" si="53"/>
        <v>0</v>
      </c>
      <c r="L208" s="145">
        <f t="shared" si="53"/>
        <v>0</v>
      </c>
      <c r="M208" s="145">
        <f t="shared" si="53"/>
        <v>0</v>
      </c>
      <c r="N208" s="145">
        <f t="shared" si="53"/>
        <v>0</v>
      </c>
      <c r="O208" s="145">
        <f t="shared" si="53"/>
        <v>0</v>
      </c>
      <c r="P208" s="145">
        <f t="shared" si="53"/>
        <v>0</v>
      </c>
      <c r="Q208" s="145">
        <f t="shared" si="53"/>
        <v>0</v>
      </c>
      <c r="R208" s="145">
        <f>R166+R168+R170+R173</f>
        <v>0</v>
      </c>
    </row>
    <row r="209" spans="1:4" s="44" customFormat="1" ht="16.5" customHeight="1">
      <c r="A209" s="75"/>
      <c r="B209" s="76"/>
      <c r="C209" s="58"/>
      <c r="D209" s="74"/>
    </row>
    <row r="210" spans="1:4" ht="15.75">
      <c r="A210" s="72"/>
      <c r="B210" s="73"/>
      <c r="C210" s="77"/>
      <c r="D210" s="74"/>
    </row>
    <row r="211" spans="1:20" ht="18.75">
      <c r="A211" s="336" t="s">
        <v>174</v>
      </c>
      <c r="B211" s="337"/>
      <c r="C211" s="337"/>
      <c r="D211" s="337"/>
      <c r="E211" s="337"/>
      <c r="F211" s="337"/>
      <c r="G211" s="337"/>
      <c r="H211" s="337"/>
      <c r="I211" s="337"/>
      <c r="J211" s="337"/>
      <c r="K211" s="337"/>
      <c r="L211" s="337"/>
      <c r="M211" s="337"/>
      <c r="N211" s="337"/>
      <c r="O211" s="337"/>
      <c r="P211" s="337"/>
      <c r="Q211" s="337"/>
      <c r="R211" s="337"/>
      <c r="S211" s="337"/>
      <c r="T211" s="338"/>
    </row>
    <row r="212" spans="1:4" ht="32.25" thickBot="1">
      <c r="A212" s="253" t="s">
        <v>175</v>
      </c>
      <c r="B212" s="254" t="s">
        <v>176</v>
      </c>
      <c r="C212" s="343" t="s">
        <v>177</v>
      </c>
      <c r="D212" s="343"/>
    </row>
    <row r="213" spans="1:4" ht="18.75" thickBot="1">
      <c r="A213" s="255">
        <v>3</v>
      </c>
      <c r="B213" s="256" t="s">
        <v>158</v>
      </c>
      <c r="C213" s="341">
        <f>C214+C223</f>
        <v>6475000</v>
      </c>
      <c r="D213" s="342"/>
    </row>
    <row r="214" spans="1:4" ht="17.25" thickBot="1">
      <c r="A214" s="257">
        <v>31</v>
      </c>
      <c r="B214" s="258" t="s">
        <v>47</v>
      </c>
      <c r="C214" s="334">
        <f>C215+C219+C221</f>
        <v>6245000</v>
      </c>
      <c r="D214" s="335"/>
    </row>
    <row r="215" spans="1:4" ht="54.75" customHeight="1">
      <c r="A215" s="193">
        <v>311</v>
      </c>
      <c r="B215" s="194" t="s">
        <v>159</v>
      </c>
      <c r="C215" s="332">
        <f>C216+C217+C218</f>
        <v>5170000</v>
      </c>
      <c r="D215" s="333"/>
    </row>
    <row r="216" spans="1:4" ht="15.75">
      <c r="A216" s="246">
        <v>3111</v>
      </c>
      <c r="B216" s="247" t="s">
        <v>6</v>
      </c>
      <c r="C216" s="323">
        <v>5100000</v>
      </c>
      <c r="D216" s="324"/>
    </row>
    <row r="217" spans="1:4" ht="15.75">
      <c r="A217" s="246">
        <v>3113</v>
      </c>
      <c r="B217" s="247" t="s">
        <v>160</v>
      </c>
      <c r="C217" s="323">
        <v>35000</v>
      </c>
      <c r="D217" s="324"/>
    </row>
    <row r="218" spans="1:4" ht="15.75">
      <c r="A218" s="246">
        <v>3114</v>
      </c>
      <c r="B218" s="247" t="s">
        <v>161</v>
      </c>
      <c r="C218" s="323">
        <v>35000</v>
      </c>
      <c r="D218" s="324"/>
    </row>
    <row r="219" spans="1:4" ht="15.75">
      <c r="A219" s="193">
        <v>313</v>
      </c>
      <c r="B219" s="194" t="s">
        <v>162</v>
      </c>
      <c r="C219" s="347">
        <f>C220</f>
        <v>895000</v>
      </c>
      <c r="D219" s="348"/>
    </row>
    <row r="220" spans="1:4" ht="32.25" thickBot="1">
      <c r="A220" s="246">
        <v>3132</v>
      </c>
      <c r="B220" s="247" t="s">
        <v>163</v>
      </c>
      <c r="C220" s="323">
        <v>895000</v>
      </c>
      <c r="D220" s="324"/>
    </row>
    <row r="221" spans="1:4" ht="16.5">
      <c r="A221" s="195">
        <v>312</v>
      </c>
      <c r="B221" s="196" t="s">
        <v>164</v>
      </c>
      <c r="C221" s="325">
        <f>C222</f>
        <v>180000</v>
      </c>
      <c r="D221" s="326"/>
    </row>
    <row r="222" spans="1:4" ht="32.25" thickBot="1">
      <c r="A222" s="248">
        <v>3121</v>
      </c>
      <c r="B222" s="249" t="s">
        <v>165</v>
      </c>
      <c r="C222" s="345">
        <v>180000</v>
      </c>
      <c r="D222" s="346"/>
    </row>
    <row r="223" spans="1:4" ht="17.25" thickBot="1">
      <c r="A223" s="259">
        <v>32</v>
      </c>
      <c r="B223" s="260" t="s">
        <v>39</v>
      </c>
      <c r="C223" s="334">
        <f>C224+C226+C228</f>
        <v>230000</v>
      </c>
      <c r="D223" s="335"/>
    </row>
    <row r="224" spans="1:4" ht="33">
      <c r="A224" s="197">
        <v>321</v>
      </c>
      <c r="B224" s="198" t="s">
        <v>166</v>
      </c>
      <c r="C224" s="321">
        <f>C225</f>
        <v>180000</v>
      </c>
      <c r="D224" s="322"/>
    </row>
    <row r="225" spans="1:4" ht="15.75">
      <c r="A225" s="246">
        <v>3212</v>
      </c>
      <c r="B225" s="247" t="s">
        <v>167</v>
      </c>
      <c r="C225" s="323">
        <v>180000</v>
      </c>
      <c r="D225" s="324"/>
    </row>
    <row r="226" spans="1:4" ht="16.5">
      <c r="A226" s="197">
        <v>323</v>
      </c>
      <c r="B226" s="198" t="s">
        <v>168</v>
      </c>
      <c r="C226" s="325">
        <f>C227</f>
        <v>20000</v>
      </c>
      <c r="D226" s="326"/>
    </row>
    <row r="227" spans="1:4" ht="15.75">
      <c r="A227" s="248">
        <v>3237</v>
      </c>
      <c r="B227" s="249" t="s">
        <v>169</v>
      </c>
      <c r="C227" s="323">
        <v>20000</v>
      </c>
      <c r="D227" s="324"/>
    </row>
    <row r="228" spans="1:4" ht="15.75">
      <c r="A228" s="250">
        <v>329</v>
      </c>
      <c r="B228" s="251" t="s">
        <v>170</v>
      </c>
      <c r="C228" s="329">
        <f>C229</f>
        <v>30000</v>
      </c>
      <c r="D228" s="329"/>
    </row>
    <row r="229" spans="1:4" ht="47.25">
      <c r="A229" s="252">
        <v>3295</v>
      </c>
      <c r="B229" s="247" t="s">
        <v>171</v>
      </c>
      <c r="C229" s="349">
        <v>30000</v>
      </c>
      <c r="D229" s="349"/>
    </row>
    <row r="230" spans="1:4" ht="21" thickBot="1">
      <c r="A230" s="327" t="s">
        <v>172</v>
      </c>
      <c r="B230" s="328"/>
      <c r="C230" s="330">
        <f>C213</f>
        <v>6475000</v>
      </c>
      <c r="D230" s="331"/>
    </row>
    <row r="232" spans="1:18" ht="86.25" customHeight="1">
      <c r="A232" s="279"/>
      <c r="B232" s="280"/>
      <c r="C232" s="199" t="s">
        <v>195</v>
      </c>
      <c r="D232" s="200" t="s">
        <v>24</v>
      </c>
      <c r="E232" s="200" t="s">
        <v>70</v>
      </c>
      <c r="F232" s="199" t="s">
        <v>91</v>
      </c>
      <c r="G232" s="200" t="s">
        <v>92</v>
      </c>
      <c r="H232" s="200" t="s">
        <v>184</v>
      </c>
      <c r="I232" s="200" t="s">
        <v>117</v>
      </c>
      <c r="J232" s="200" t="s">
        <v>74</v>
      </c>
      <c r="K232" s="200"/>
      <c r="L232" s="200"/>
      <c r="M232" s="200"/>
      <c r="N232" s="200"/>
      <c r="O232" s="285" t="s">
        <v>116</v>
      </c>
      <c r="P232" s="200" t="s">
        <v>77</v>
      </c>
      <c r="Q232" s="200" t="s">
        <v>101</v>
      </c>
      <c r="R232" s="200" t="s">
        <v>147</v>
      </c>
    </row>
    <row r="233" spans="1:19" ht="18.75">
      <c r="A233" s="277"/>
      <c r="B233" s="278" t="s">
        <v>182</v>
      </c>
      <c r="C233" s="150">
        <f>SUM(C155,C63,C95,C144)</f>
        <v>4026818.8600000003</v>
      </c>
      <c r="D233" s="155">
        <f>SUM(D155,D95,D63)</f>
        <v>862580</v>
      </c>
      <c r="E233" s="150">
        <f>SUM(E144,E95,E63)</f>
        <v>1654600</v>
      </c>
      <c r="F233" s="150">
        <f>SUM(F63,F144)</f>
        <v>237300</v>
      </c>
      <c r="G233" s="150">
        <f>SUM(G144,G95,G63)</f>
        <v>411600</v>
      </c>
      <c r="H233" s="150">
        <f>SUM(H144,H63,H95)</f>
        <v>54000</v>
      </c>
      <c r="I233" s="150">
        <f>SUM(I144)</f>
        <v>57000</v>
      </c>
      <c r="J233" s="150">
        <f>SUM(J144)</f>
        <v>205010</v>
      </c>
      <c r="K233" s="150"/>
      <c r="L233" s="150"/>
      <c r="M233" s="150"/>
      <c r="N233" s="150"/>
      <c r="O233" s="150">
        <f>SUM(O144,O155)</f>
        <v>411300</v>
      </c>
      <c r="P233" s="150">
        <f>SUM(P144)</f>
        <v>8000</v>
      </c>
      <c r="Q233" s="150">
        <f>SUM(Q144)</f>
        <v>45000</v>
      </c>
      <c r="R233" s="150">
        <f>SUM(R144)</f>
        <v>8000</v>
      </c>
      <c r="S233" s="35"/>
    </row>
    <row r="234" spans="1:19" ht="18.75">
      <c r="A234" s="277"/>
      <c r="B234" s="278" t="s">
        <v>183</v>
      </c>
      <c r="C234" s="286">
        <f>SUM(C233,C230)</f>
        <v>10501818.86</v>
      </c>
      <c r="D234" s="286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35"/>
    </row>
    <row r="239" spans="2:17" ht="15.75">
      <c r="B239" s="42" t="s">
        <v>190</v>
      </c>
      <c r="C239" s="42"/>
      <c r="O239" s="344" t="s">
        <v>191</v>
      </c>
      <c r="P239" s="344"/>
      <c r="Q239" s="292"/>
    </row>
    <row r="240" spans="2:16" ht="15.75">
      <c r="B240" s="42"/>
      <c r="C240" s="43"/>
      <c r="O240" s="42"/>
      <c r="P240" s="43"/>
    </row>
    <row r="241" spans="2:15" ht="15.75">
      <c r="B241" s="42" t="s">
        <v>192</v>
      </c>
      <c r="C241" s="43"/>
      <c r="O241" s="43" t="s">
        <v>192</v>
      </c>
    </row>
  </sheetData>
  <sheetProtection/>
  <mergeCells count="34">
    <mergeCell ref="O239:P239"/>
    <mergeCell ref="C222:D222"/>
    <mergeCell ref="C223:D223"/>
    <mergeCell ref="C216:D216"/>
    <mergeCell ref="C217:D217"/>
    <mergeCell ref="C218:D218"/>
    <mergeCell ref="C219:D219"/>
    <mergeCell ref="C220:D220"/>
    <mergeCell ref="C221:D221"/>
    <mergeCell ref="C229:D229"/>
    <mergeCell ref="C215:D215"/>
    <mergeCell ref="C214:D214"/>
    <mergeCell ref="A211:T211"/>
    <mergeCell ref="A21:B21"/>
    <mergeCell ref="C213:D213"/>
    <mergeCell ref="C212:D212"/>
    <mergeCell ref="A22:B22"/>
    <mergeCell ref="C224:D224"/>
    <mergeCell ref="C225:D225"/>
    <mergeCell ref="C226:D226"/>
    <mergeCell ref="C227:D227"/>
    <mergeCell ref="A230:B230"/>
    <mergeCell ref="C228:D228"/>
    <mergeCell ref="C230:D230"/>
    <mergeCell ref="A1:Q1"/>
    <mergeCell ref="C27:Q27"/>
    <mergeCell ref="A95:B95"/>
    <mergeCell ref="A10:B10"/>
    <mergeCell ref="A11:B11"/>
    <mergeCell ref="A13:B13"/>
    <mergeCell ref="A14:B14"/>
    <mergeCell ref="A12:B12"/>
    <mergeCell ref="A24:B24"/>
    <mergeCell ref="A6:B6"/>
  </mergeCells>
  <printOptions gridLines="1"/>
  <pageMargins left="0" right="0" top="0.1968503937007874" bottom="0" header="0" footer="0"/>
  <pageSetup horizontalDpi="600" verticalDpi="600" orientation="landscape" paperSize="9" scale="55" r:id="rId1"/>
  <headerFooter alignWithMargins="0">
    <oddFooter>&amp;R&amp;P</oddFooter>
  </headerFooter>
  <rowBreaks count="6" manualBreakCount="6">
    <brk id="24" max="19" man="1"/>
    <brk id="63" max="19" man="1"/>
    <brk id="95" max="19" man="1"/>
    <brk id="144" max="19" man="1"/>
    <brk id="160" max="19" man="1"/>
    <brk id="2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="75" zoomScaleNormal="75" zoomScalePageLayoutView="0" workbookViewId="0" topLeftCell="A1">
      <selection activeCell="A12" sqref="A12:G12"/>
    </sheetView>
  </sheetViews>
  <sheetFormatPr defaultColWidth="11.421875" defaultRowHeight="12.75"/>
  <cols>
    <col min="1" max="1" width="27.00390625" style="104" customWidth="1"/>
    <col min="2" max="2" width="14.7109375" style="104" customWidth="1"/>
    <col min="3" max="3" width="15.00390625" style="104" customWidth="1"/>
    <col min="4" max="4" width="17.57421875" style="138" customWidth="1"/>
    <col min="5" max="5" width="14.7109375" style="102" customWidth="1"/>
    <col min="6" max="6" width="13.421875" style="102" customWidth="1"/>
    <col min="7" max="9" width="17.57421875" style="102" customWidth="1"/>
    <col min="10" max="10" width="7.8515625" style="102" customWidth="1"/>
    <col min="11" max="11" width="14.28125" style="102" customWidth="1"/>
    <col min="12" max="12" width="7.8515625" style="102" customWidth="1"/>
    <col min="13" max="16384" width="11.421875" style="102" customWidth="1"/>
  </cols>
  <sheetData>
    <row r="1" spans="1:9" ht="24" customHeight="1">
      <c r="A1" s="352" t="s">
        <v>120</v>
      </c>
      <c r="B1" s="352"/>
      <c r="C1" s="352"/>
      <c r="D1" s="352"/>
      <c r="E1" s="352"/>
      <c r="F1" s="352"/>
      <c r="G1" s="352"/>
      <c r="H1" s="352"/>
      <c r="I1" s="352"/>
    </row>
    <row r="2" spans="1:9" s="79" customFormat="1" ht="13.5" thickBot="1">
      <c r="A2" s="78"/>
      <c r="I2" s="80" t="s">
        <v>4</v>
      </c>
    </row>
    <row r="3" spans="1:9" s="79" customFormat="1" ht="30.75" customHeight="1" thickBot="1">
      <c r="A3" s="141" t="s">
        <v>121</v>
      </c>
      <c r="B3" s="353">
        <v>2020</v>
      </c>
      <c r="C3" s="354"/>
      <c r="D3" s="354"/>
      <c r="E3" s="354"/>
      <c r="F3" s="354"/>
      <c r="G3" s="354"/>
      <c r="H3" s="354"/>
      <c r="I3" s="355"/>
    </row>
    <row r="4" spans="1:9" s="79" customFormat="1" ht="77.25" thickBot="1">
      <c r="A4" s="245" t="s">
        <v>122</v>
      </c>
      <c r="B4" s="142" t="s">
        <v>109</v>
      </c>
      <c r="C4" s="81" t="s">
        <v>77</v>
      </c>
      <c r="D4" s="81" t="s">
        <v>110</v>
      </c>
      <c r="E4" s="81" t="s">
        <v>33</v>
      </c>
      <c r="F4" s="81" t="s">
        <v>111</v>
      </c>
      <c r="G4" s="81" t="s">
        <v>25</v>
      </c>
      <c r="H4" s="82" t="s">
        <v>112</v>
      </c>
      <c r="I4" s="83" t="s">
        <v>123</v>
      </c>
    </row>
    <row r="5" spans="1:9" s="79" customFormat="1" ht="43.5" customHeight="1">
      <c r="A5" s="291" t="s">
        <v>124</v>
      </c>
      <c r="B5" s="85"/>
      <c r="C5" s="86"/>
      <c r="D5" s="87"/>
      <c r="E5" s="88">
        <f>RASHODI!C17</f>
        <v>205010</v>
      </c>
      <c r="F5" s="88"/>
      <c r="G5" s="89"/>
      <c r="H5" s="89"/>
      <c r="I5" s="90"/>
    </row>
    <row r="6" spans="1:9" s="79" customFormat="1" ht="25.5" customHeight="1">
      <c r="A6" s="290" t="s">
        <v>187</v>
      </c>
      <c r="B6" s="91"/>
      <c r="C6" s="92"/>
      <c r="D6" s="93"/>
      <c r="E6" s="94">
        <f>RASHODI!C21</f>
        <v>6475000</v>
      </c>
      <c r="F6" s="94"/>
      <c r="G6" s="95"/>
      <c r="H6" s="95"/>
      <c r="I6" s="96"/>
    </row>
    <row r="7" spans="1:9" s="79" customFormat="1" ht="31.5" customHeight="1">
      <c r="A7" s="290" t="s">
        <v>189</v>
      </c>
      <c r="B7" s="91"/>
      <c r="C7" s="92"/>
      <c r="D7" s="93"/>
      <c r="E7" s="94">
        <v>124000</v>
      </c>
      <c r="F7" s="94"/>
      <c r="G7" s="95"/>
      <c r="H7" s="95"/>
      <c r="I7" s="96"/>
    </row>
    <row r="8" spans="1:9" s="79" customFormat="1" ht="36" customHeight="1">
      <c r="A8" s="290" t="s">
        <v>188</v>
      </c>
      <c r="B8" s="91"/>
      <c r="C8" s="92"/>
      <c r="D8" s="93"/>
      <c r="E8" s="94">
        <v>257300</v>
      </c>
      <c r="F8" s="94"/>
      <c r="G8" s="95"/>
      <c r="H8" s="95"/>
      <c r="I8" s="96"/>
    </row>
    <row r="9" spans="1:9" s="79" customFormat="1" ht="58.5" customHeight="1">
      <c r="A9" s="290" t="s">
        <v>150</v>
      </c>
      <c r="B9" s="91"/>
      <c r="C9" s="92"/>
      <c r="D9" s="93"/>
      <c r="E9" s="94">
        <f>RASHODI!C7</f>
        <v>588280</v>
      </c>
      <c r="F9" s="94"/>
      <c r="G9" s="95"/>
      <c r="H9" s="95"/>
      <c r="I9" s="96"/>
    </row>
    <row r="10" spans="1:9" s="79" customFormat="1" ht="27.75" customHeight="1">
      <c r="A10" s="290" t="s">
        <v>156</v>
      </c>
      <c r="B10" s="91"/>
      <c r="C10" s="92"/>
      <c r="D10" s="93"/>
      <c r="E10" s="94">
        <f>RASHODI!C16</f>
        <v>8000</v>
      </c>
      <c r="F10" s="94"/>
      <c r="G10" s="95"/>
      <c r="H10" s="95"/>
      <c r="I10" s="96"/>
    </row>
    <row r="11" spans="1:9" s="79" customFormat="1" ht="35.25" customHeight="1">
      <c r="A11" s="290" t="s">
        <v>125</v>
      </c>
      <c r="B11" s="91"/>
      <c r="C11" s="92"/>
      <c r="D11" s="93">
        <f>RASHODI!C10</f>
        <v>1474600</v>
      </c>
      <c r="E11" s="94"/>
      <c r="F11" s="94"/>
      <c r="G11" s="95"/>
      <c r="H11" s="95">
        <f>RASHODI!C12</f>
        <v>45000</v>
      </c>
      <c r="I11" s="96"/>
    </row>
    <row r="12" spans="1:9" s="79" customFormat="1" ht="43.5" customHeight="1">
      <c r="A12" s="290" t="s">
        <v>126</v>
      </c>
      <c r="B12" s="91"/>
      <c r="C12" s="92"/>
      <c r="D12" s="93"/>
      <c r="E12" s="94"/>
      <c r="F12" s="94"/>
      <c r="G12" s="95">
        <v>45000</v>
      </c>
      <c r="H12" s="95"/>
      <c r="I12" s="96"/>
    </row>
    <row r="13" spans="1:9" s="79" customFormat="1" ht="42" customHeight="1">
      <c r="A13" s="290" t="s">
        <v>151</v>
      </c>
      <c r="B13" s="91">
        <f>RASHODI!C155</f>
        <v>70000</v>
      </c>
      <c r="C13" s="92"/>
      <c r="D13" s="93"/>
      <c r="E13" s="94"/>
      <c r="F13" s="94"/>
      <c r="G13" s="95"/>
      <c r="H13" s="95"/>
      <c r="I13" s="96"/>
    </row>
    <row r="14" spans="1:9" s="79" customFormat="1" ht="45" customHeight="1">
      <c r="A14" s="290" t="s">
        <v>127</v>
      </c>
      <c r="B14" s="91"/>
      <c r="C14" s="92"/>
      <c r="D14" s="93">
        <f>RASHODI!C19-G12</f>
        <v>12000</v>
      </c>
      <c r="E14" s="94"/>
      <c r="F14" s="94"/>
      <c r="G14" s="95"/>
      <c r="H14" s="95"/>
      <c r="I14" s="96"/>
    </row>
    <row r="15" spans="1:9" s="79" customFormat="1" ht="31.5" customHeight="1">
      <c r="A15" s="290" t="s">
        <v>128</v>
      </c>
      <c r="B15" s="91"/>
      <c r="C15" s="91">
        <f>RASHODI!C20</f>
        <v>8000</v>
      </c>
      <c r="D15" s="93"/>
      <c r="E15" s="94"/>
      <c r="F15" s="94"/>
      <c r="G15" s="95"/>
      <c r="H15" s="95"/>
      <c r="I15" s="96"/>
    </row>
    <row r="16" spans="1:9" s="79" customFormat="1" ht="42.75" customHeight="1">
      <c r="A16" s="290" t="s">
        <v>129</v>
      </c>
      <c r="B16" s="92"/>
      <c r="C16" s="97"/>
      <c r="D16" s="97"/>
      <c r="E16" s="97"/>
      <c r="F16" s="97">
        <f>RASHODI!C15</f>
        <v>45000</v>
      </c>
      <c r="G16" s="98"/>
      <c r="H16" s="98"/>
      <c r="I16" s="99"/>
    </row>
    <row r="17" spans="1:9" s="79" customFormat="1" ht="32.25" customHeight="1">
      <c r="A17" s="290" t="s">
        <v>130</v>
      </c>
      <c r="B17" s="92">
        <f>RASHODI!C9</f>
        <v>535300</v>
      </c>
      <c r="C17" s="97"/>
      <c r="D17" s="97"/>
      <c r="E17" s="97"/>
      <c r="F17" s="97"/>
      <c r="G17" s="98"/>
      <c r="H17" s="98"/>
      <c r="I17" s="99"/>
    </row>
    <row r="18" spans="1:9" s="79" customFormat="1" ht="39.75" customHeight="1">
      <c r="A18" s="290" t="s">
        <v>148</v>
      </c>
      <c r="B18" s="92"/>
      <c r="C18" s="97"/>
      <c r="D18" s="97"/>
      <c r="E18" s="97">
        <f>RASHODI!C13</f>
        <v>137300</v>
      </c>
      <c r="F18" s="97"/>
      <c r="G18" s="98"/>
      <c r="H18" s="98"/>
      <c r="I18" s="99"/>
    </row>
    <row r="19" spans="1:9" s="79" customFormat="1" ht="34.5" customHeight="1">
      <c r="A19" s="290" t="s">
        <v>149</v>
      </c>
      <c r="B19" s="92"/>
      <c r="C19" s="97"/>
      <c r="D19" s="97"/>
      <c r="E19" s="97">
        <f>RASHODI!C14</f>
        <v>399600</v>
      </c>
      <c r="F19" s="97"/>
      <c r="G19" s="98"/>
      <c r="H19" s="98"/>
      <c r="I19" s="99"/>
    </row>
    <row r="20" spans="1:9" s="79" customFormat="1" ht="34.5" customHeight="1" thickBot="1">
      <c r="A20" s="305" t="s">
        <v>203</v>
      </c>
      <c r="B20" s="308"/>
      <c r="C20" s="307"/>
      <c r="D20" s="307"/>
      <c r="E20" s="307"/>
      <c r="F20" s="307"/>
      <c r="G20" s="307"/>
      <c r="H20" s="307">
        <f>RASHODI!S144</f>
        <v>72428.86</v>
      </c>
      <c r="I20" s="306"/>
    </row>
    <row r="21" spans="1:9" s="79" customFormat="1" ht="27.75" customHeight="1" thickBot="1">
      <c r="A21" s="84" t="s">
        <v>113</v>
      </c>
      <c r="B21" s="100">
        <f aca="true" t="shared" si="0" ref="B21:I21">SUM(B5:B19)</f>
        <v>605300</v>
      </c>
      <c r="C21" s="100">
        <f t="shared" si="0"/>
        <v>8000</v>
      </c>
      <c r="D21" s="100">
        <f t="shared" si="0"/>
        <v>1486600</v>
      </c>
      <c r="E21" s="100">
        <f t="shared" si="0"/>
        <v>8194490</v>
      </c>
      <c r="F21" s="100">
        <f t="shared" si="0"/>
        <v>45000</v>
      </c>
      <c r="G21" s="100">
        <f t="shared" si="0"/>
        <v>45000</v>
      </c>
      <c r="H21" s="100">
        <f>SUM(H5:H20)</f>
        <v>117428.86</v>
      </c>
      <c r="I21" s="101">
        <f t="shared" si="0"/>
        <v>0</v>
      </c>
    </row>
    <row r="22" spans="1:9" s="79" customFormat="1" ht="28.5" customHeight="1" thickBot="1">
      <c r="A22" s="84" t="s">
        <v>179</v>
      </c>
      <c r="B22" s="356">
        <f>B21+C21+D21+E21+F21+G21+H21</f>
        <v>10501818.86</v>
      </c>
      <c r="C22" s="357"/>
      <c r="D22" s="357"/>
      <c r="E22" s="357"/>
      <c r="F22" s="357"/>
      <c r="G22" s="357"/>
      <c r="H22" s="357"/>
      <c r="I22" s="358"/>
    </row>
    <row r="23" spans="3:5" ht="32.25" customHeight="1">
      <c r="C23" s="107"/>
      <c r="D23" s="105"/>
      <c r="E23" s="108"/>
    </row>
    <row r="24" spans="3:5" ht="24" customHeight="1">
      <c r="C24" s="107"/>
      <c r="D24" s="109"/>
      <c r="E24" s="110"/>
    </row>
    <row r="25" spans="4:5" ht="12.75">
      <c r="D25" s="111"/>
      <c r="E25" s="112"/>
    </row>
    <row r="26" spans="4:5" ht="46.5" customHeight="1">
      <c r="D26" s="113"/>
      <c r="E26" s="114"/>
    </row>
    <row r="27" spans="4:5" ht="33" customHeight="1">
      <c r="D27" s="105"/>
      <c r="E27" s="106"/>
    </row>
    <row r="28" spans="3:5" ht="35.25" customHeight="1">
      <c r="C28" s="107"/>
      <c r="D28" s="105"/>
      <c r="E28" s="115"/>
    </row>
    <row r="29" spans="3:5" ht="52.5" customHeight="1">
      <c r="C29" s="107"/>
      <c r="D29" s="105"/>
      <c r="E29" s="110"/>
    </row>
    <row r="30" spans="4:5" ht="37.5" customHeight="1">
      <c r="D30" s="105"/>
      <c r="E30" s="106"/>
    </row>
    <row r="31" spans="4:5" ht="42.75" customHeight="1">
      <c r="D31" s="105"/>
      <c r="E31" s="114"/>
    </row>
    <row r="32" spans="4:5" ht="57.75" customHeight="1">
      <c r="D32" s="105"/>
      <c r="E32" s="106"/>
    </row>
    <row r="33" spans="4:5" ht="44.25" customHeight="1">
      <c r="D33" s="105"/>
      <c r="E33" s="116"/>
    </row>
    <row r="34" spans="4:5" ht="33" customHeight="1">
      <c r="D34" s="111"/>
      <c r="E34" s="112"/>
    </row>
    <row r="35" spans="2:5" ht="45" customHeight="1">
      <c r="B35" s="107"/>
      <c r="D35" s="111"/>
      <c r="E35" s="117"/>
    </row>
    <row r="36" spans="3:5" ht="47.25" customHeight="1">
      <c r="C36" s="107"/>
      <c r="D36" s="111"/>
      <c r="E36" s="118"/>
    </row>
    <row r="37" spans="3:5" ht="48.75" customHeight="1">
      <c r="C37" s="107"/>
      <c r="D37" s="113"/>
      <c r="E37" s="110"/>
    </row>
    <row r="38" spans="4:5" ht="33" customHeight="1">
      <c r="D38" s="105"/>
      <c r="E38" s="106"/>
    </row>
    <row r="39" spans="1:9" s="79" customFormat="1" ht="30" customHeight="1">
      <c r="A39" s="104"/>
      <c r="B39" s="107"/>
      <c r="C39" s="104"/>
      <c r="D39" s="105"/>
      <c r="E39" s="108"/>
      <c r="F39" s="102"/>
      <c r="G39" s="102"/>
      <c r="H39" s="102"/>
      <c r="I39" s="102"/>
    </row>
    <row r="40" spans="1:9" s="79" customFormat="1" ht="28.5" customHeight="1">
      <c r="A40" s="104"/>
      <c r="B40" s="104"/>
      <c r="C40" s="107"/>
      <c r="D40" s="105"/>
      <c r="E40" s="117"/>
      <c r="F40" s="102"/>
      <c r="G40" s="102"/>
      <c r="H40" s="102"/>
      <c r="I40" s="102"/>
    </row>
    <row r="41" spans="3:5" ht="12.75">
      <c r="C41" s="107"/>
      <c r="D41" s="113"/>
      <c r="E41" s="110"/>
    </row>
    <row r="42" spans="4:5" ht="12.75">
      <c r="D42" s="111"/>
      <c r="E42" s="106"/>
    </row>
    <row r="43" spans="3:5" ht="12.75">
      <c r="C43" s="107"/>
      <c r="D43" s="111"/>
      <c r="E43" s="117"/>
    </row>
    <row r="44" spans="4:5" ht="58.5" customHeight="1">
      <c r="D44" s="113"/>
      <c r="E44" s="116"/>
    </row>
    <row r="45" spans="4:5" ht="48.75" customHeight="1">
      <c r="D45" s="105"/>
      <c r="E45" s="106"/>
    </row>
    <row r="46" spans="4:5" ht="27.75" customHeight="1">
      <c r="D46" s="113"/>
      <c r="E46" s="110"/>
    </row>
    <row r="47" spans="4:5" ht="45" customHeight="1">
      <c r="D47" s="105"/>
      <c r="E47" s="106"/>
    </row>
    <row r="48" spans="4:5" ht="57" customHeight="1">
      <c r="D48" s="105"/>
      <c r="E48" s="106"/>
    </row>
    <row r="49" spans="1:5" ht="33.75" customHeight="1">
      <c r="A49" s="107"/>
      <c r="D49" s="119"/>
      <c r="E49" s="117"/>
    </row>
    <row r="50" spans="2:5" ht="33.75" customHeight="1">
      <c r="B50" s="107"/>
      <c r="C50" s="107"/>
      <c r="D50" s="120"/>
      <c r="E50" s="117"/>
    </row>
    <row r="51" spans="2:5" ht="42" customHeight="1">
      <c r="B51" s="107"/>
      <c r="C51" s="107"/>
      <c r="D51" s="120"/>
      <c r="E51" s="108"/>
    </row>
    <row r="52" spans="2:5" ht="47.25" customHeight="1">
      <c r="B52" s="107"/>
      <c r="C52" s="107"/>
      <c r="D52" s="113"/>
      <c r="E52" s="114"/>
    </row>
    <row r="53" spans="4:5" ht="42" customHeight="1">
      <c r="D53" s="105"/>
      <c r="E53" s="106"/>
    </row>
    <row r="54" spans="2:5" ht="40.5" customHeight="1">
      <c r="B54" s="107"/>
      <c r="D54" s="105"/>
      <c r="E54" s="117"/>
    </row>
    <row r="55" spans="3:5" ht="48" customHeight="1">
      <c r="C55" s="107"/>
      <c r="D55" s="105"/>
      <c r="E55" s="108"/>
    </row>
    <row r="56" spans="3:5" ht="36.75" customHeight="1">
      <c r="C56" s="107"/>
      <c r="D56" s="113"/>
      <c r="E56" s="110"/>
    </row>
    <row r="57" spans="4:5" ht="40.5" customHeight="1">
      <c r="D57" s="105"/>
      <c r="E57" s="106"/>
    </row>
    <row r="58" spans="1:9" s="79" customFormat="1" ht="30" customHeight="1">
      <c r="A58" s="104"/>
      <c r="B58" s="104"/>
      <c r="C58" s="104"/>
      <c r="D58" s="105"/>
      <c r="E58" s="106"/>
      <c r="F58" s="102"/>
      <c r="G58" s="102"/>
      <c r="H58" s="102"/>
      <c r="I58" s="102"/>
    </row>
    <row r="59" spans="1:9" s="79" customFormat="1" ht="28.5" customHeight="1">
      <c r="A59" s="104"/>
      <c r="B59" s="104"/>
      <c r="C59" s="104"/>
      <c r="D59" s="121"/>
      <c r="E59" s="122"/>
      <c r="F59" s="102"/>
      <c r="G59" s="102"/>
      <c r="H59" s="102"/>
      <c r="I59" s="102"/>
    </row>
    <row r="60" spans="4:5" ht="15.75" customHeight="1">
      <c r="D60" s="105"/>
      <c r="E60" s="106"/>
    </row>
    <row r="61" spans="4:5" ht="13.5" customHeight="1">
      <c r="D61" s="105"/>
      <c r="E61" s="106"/>
    </row>
    <row r="62" spans="4:5" ht="13.5" customHeight="1">
      <c r="D62" s="105"/>
      <c r="E62" s="106"/>
    </row>
    <row r="63" spans="4:5" ht="13.5" customHeight="1">
      <c r="D63" s="113"/>
      <c r="E63" s="110"/>
    </row>
    <row r="64" spans="4:5" ht="13.5" customHeight="1">
      <c r="D64" s="105"/>
      <c r="E64" s="106"/>
    </row>
    <row r="65" spans="4:5" ht="28.5" customHeight="1">
      <c r="D65" s="113"/>
      <c r="E65" s="110"/>
    </row>
    <row r="66" spans="4:5" ht="13.5" customHeight="1">
      <c r="D66" s="105"/>
      <c r="E66" s="106"/>
    </row>
    <row r="67" spans="4:5" ht="13.5" customHeight="1">
      <c r="D67" s="121"/>
      <c r="E67" s="122"/>
    </row>
    <row r="68" spans="4:5" ht="13.5" customHeight="1">
      <c r="D68" s="105"/>
      <c r="E68" s="106"/>
    </row>
    <row r="69" spans="4:5" ht="13.5" customHeight="1">
      <c r="D69" s="113"/>
      <c r="E69" s="110"/>
    </row>
    <row r="70" spans="4:5" ht="22.5" customHeight="1">
      <c r="D70" s="105"/>
      <c r="E70" s="106"/>
    </row>
    <row r="71" spans="4:5" ht="13.5" customHeight="1">
      <c r="D71" s="105"/>
      <c r="E71" s="106"/>
    </row>
    <row r="72" spans="4:5" ht="13.5" customHeight="1">
      <c r="D72" s="113"/>
      <c r="E72" s="110"/>
    </row>
    <row r="73" spans="4:5" ht="13.5" customHeight="1">
      <c r="D73" s="105"/>
      <c r="E73" s="106"/>
    </row>
    <row r="74" spans="4:5" ht="13.5" customHeight="1">
      <c r="D74" s="121"/>
      <c r="E74" s="122"/>
    </row>
    <row r="75" spans="4:5" ht="13.5" customHeight="1">
      <c r="D75" s="113"/>
      <c r="E75" s="127"/>
    </row>
    <row r="76" spans="4:5" ht="13.5" customHeight="1">
      <c r="D76" s="111"/>
      <c r="E76" s="122"/>
    </row>
    <row r="77" spans="4:5" ht="13.5" customHeight="1">
      <c r="D77" s="113"/>
      <c r="E77" s="110"/>
    </row>
    <row r="78" spans="4:5" ht="13.5" customHeight="1">
      <c r="D78" s="105"/>
      <c r="E78" s="106"/>
    </row>
    <row r="79" spans="3:5" ht="13.5" customHeight="1">
      <c r="C79" s="107"/>
      <c r="D79" s="105"/>
      <c r="E79" s="108"/>
    </row>
    <row r="80" spans="4:5" ht="13.5" customHeight="1">
      <c r="D80" s="111"/>
      <c r="E80" s="110"/>
    </row>
    <row r="81" spans="4:5" ht="22.5" customHeight="1">
      <c r="D81" s="111"/>
      <c r="E81" s="122"/>
    </row>
    <row r="82" spans="3:5" ht="13.5" customHeight="1">
      <c r="C82" s="107"/>
      <c r="D82" s="111"/>
      <c r="E82" s="128"/>
    </row>
    <row r="83" spans="3:5" ht="13.5" customHeight="1">
      <c r="C83" s="107"/>
      <c r="D83" s="113"/>
      <c r="E83" s="114"/>
    </row>
    <row r="84" spans="4:5" ht="13.5" customHeight="1">
      <c r="D84" s="105"/>
      <c r="E84" s="106"/>
    </row>
    <row r="85" spans="4:5" ht="13.5" customHeight="1">
      <c r="D85" s="126"/>
      <c r="E85" s="129"/>
    </row>
    <row r="86" spans="4:5" ht="13.5" customHeight="1">
      <c r="D86" s="121"/>
      <c r="E86" s="122"/>
    </row>
    <row r="87" spans="2:5" ht="13.5" customHeight="1">
      <c r="B87" s="107"/>
      <c r="D87" s="121"/>
      <c r="E87" s="130"/>
    </row>
    <row r="88" spans="3:5" ht="13.5" customHeight="1">
      <c r="C88" s="107"/>
      <c r="D88" s="121"/>
      <c r="E88" s="130"/>
    </row>
    <row r="89" spans="4:5" ht="13.5" customHeight="1">
      <c r="D89" s="126"/>
      <c r="E89" s="127"/>
    </row>
    <row r="90" spans="4:5" ht="12.75">
      <c r="D90" s="121"/>
      <c r="E90" s="122"/>
    </row>
    <row r="91" spans="2:5" ht="12.75">
      <c r="B91" s="107"/>
      <c r="D91" s="121"/>
      <c r="E91" s="131"/>
    </row>
    <row r="92" spans="3:5" ht="12.75">
      <c r="C92" s="107"/>
      <c r="D92" s="121"/>
      <c r="E92" s="108"/>
    </row>
    <row r="93" spans="3:5" ht="12.75">
      <c r="C93" s="107"/>
      <c r="D93" s="113"/>
      <c r="E93" s="114"/>
    </row>
    <row r="94" spans="4:5" ht="12.75">
      <c r="D94" s="105"/>
      <c r="E94" s="106"/>
    </row>
    <row r="95" spans="3:5" ht="12.75">
      <c r="C95" s="107"/>
      <c r="D95" s="105"/>
      <c r="E95" s="128"/>
    </row>
    <row r="96" spans="4:5" ht="12.75">
      <c r="D96" s="126"/>
      <c r="E96" s="127"/>
    </row>
    <row r="97" spans="4:5" ht="12.75">
      <c r="D97" s="121"/>
      <c r="E97" s="122"/>
    </row>
    <row r="98" spans="4:5" ht="12.75">
      <c r="D98" s="105"/>
      <c r="E98" s="106"/>
    </row>
    <row r="99" spans="1:5" ht="15.75">
      <c r="A99" s="132"/>
      <c r="B99" s="103"/>
      <c r="C99" s="103"/>
      <c r="D99" s="103"/>
      <c r="E99" s="117"/>
    </row>
    <row r="100" spans="1:5" ht="12.75">
      <c r="A100" s="107"/>
      <c r="D100" s="119"/>
      <c r="E100" s="117"/>
    </row>
    <row r="101" spans="1:5" ht="12.75">
      <c r="A101" s="107"/>
      <c r="B101" s="107"/>
      <c r="D101" s="119"/>
      <c r="E101" s="108"/>
    </row>
    <row r="102" spans="3:5" ht="12.75">
      <c r="C102" s="107"/>
      <c r="D102" s="105"/>
      <c r="E102" s="117"/>
    </row>
    <row r="103" spans="4:5" ht="12.75">
      <c r="D103" s="109"/>
      <c r="E103" s="110"/>
    </row>
    <row r="104" spans="2:5" ht="12.75">
      <c r="B104" s="107"/>
      <c r="D104" s="105"/>
      <c r="E104" s="108"/>
    </row>
    <row r="105" spans="3:5" ht="12.75">
      <c r="C105" s="107"/>
      <c r="D105" s="105"/>
      <c r="E105" s="108"/>
    </row>
    <row r="106" spans="4:5" ht="12.75">
      <c r="D106" s="113"/>
      <c r="E106" s="114"/>
    </row>
    <row r="107" spans="3:5" ht="28.5" customHeight="1">
      <c r="C107" s="107"/>
      <c r="D107" s="105"/>
      <c r="E107" s="115"/>
    </row>
    <row r="108" spans="4:5" ht="12.75">
      <c r="D108" s="105"/>
      <c r="E108" s="114"/>
    </row>
    <row r="109" spans="2:5" ht="12.75">
      <c r="B109" s="107"/>
      <c r="D109" s="111"/>
      <c r="E109" s="117"/>
    </row>
    <row r="110" spans="3:5" ht="12.75">
      <c r="C110" s="107"/>
      <c r="D110" s="111"/>
      <c r="E110" s="118"/>
    </row>
    <row r="111" spans="4:5" ht="12.75">
      <c r="D111" s="113"/>
      <c r="E111" s="110"/>
    </row>
    <row r="112" spans="1:5" ht="12.75">
      <c r="A112" s="107"/>
      <c r="D112" s="119"/>
      <c r="E112" s="117"/>
    </row>
    <row r="113" spans="2:5" ht="12.75">
      <c r="B113" s="107"/>
      <c r="D113" s="105"/>
      <c r="E113" s="117"/>
    </row>
    <row r="114" spans="3:5" ht="12.75">
      <c r="C114" s="107"/>
      <c r="D114" s="105"/>
      <c r="E114" s="108"/>
    </row>
    <row r="115" spans="3:5" ht="12.75">
      <c r="C115" s="107"/>
      <c r="D115" s="113"/>
      <c r="E115" s="110"/>
    </row>
    <row r="116" spans="3:5" ht="12.75">
      <c r="C116" s="107"/>
      <c r="D116" s="105"/>
      <c r="E116" s="108"/>
    </row>
    <row r="117" spans="4:5" ht="12.75">
      <c r="D117" s="126"/>
      <c r="E117" s="127"/>
    </row>
    <row r="118" spans="3:5" ht="12.75">
      <c r="C118" s="107"/>
      <c r="D118" s="111"/>
      <c r="E118" s="128"/>
    </row>
    <row r="119" spans="3:5" ht="12.75">
      <c r="C119" s="107"/>
      <c r="D119" s="113"/>
      <c r="E119" s="114"/>
    </row>
    <row r="120" spans="4:5" ht="12.75">
      <c r="D120" s="126"/>
      <c r="E120" s="133"/>
    </row>
    <row r="121" spans="2:5" ht="12.75">
      <c r="B121" s="107"/>
      <c r="D121" s="121"/>
      <c r="E121" s="131"/>
    </row>
    <row r="122" spans="3:5" ht="12.75">
      <c r="C122" s="107"/>
      <c r="D122" s="121"/>
      <c r="E122" s="108"/>
    </row>
    <row r="123" spans="3:5" ht="12.75">
      <c r="C123" s="107"/>
      <c r="D123" s="113"/>
      <c r="E123" s="114"/>
    </row>
    <row r="124" spans="3:5" ht="12.75">
      <c r="C124" s="107"/>
      <c r="D124" s="113"/>
      <c r="E124" s="114"/>
    </row>
    <row r="125" spans="4:5" ht="12.75">
      <c r="D125" s="105"/>
      <c r="E125" s="106"/>
    </row>
    <row r="126" spans="1:6" ht="18">
      <c r="A126" s="350"/>
      <c r="B126" s="351"/>
      <c r="C126" s="351"/>
      <c r="D126" s="351"/>
      <c r="E126" s="351"/>
      <c r="F126" s="134"/>
    </row>
    <row r="127" spans="1:5" ht="12.75">
      <c r="A127" s="123"/>
      <c r="B127" s="123"/>
      <c r="C127" s="123"/>
      <c r="D127" s="124"/>
      <c r="E127" s="125"/>
    </row>
    <row r="129" spans="1:5" ht="15.75">
      <c r="A129" s="135"/>
      <c r="B129" s="107"/>
      <c r="C129" s="107"/>
      <c r="D129" s="136"/>
      <c r="E129" s="137"/>
    </row>
    <row r="130" spans="1:5" ht="12.75">
      <c r="A130" s="107"/>
      <c r="B130" s="107"/>
      <c r="C130" s="107"/>
      <c r="D130" s="136"/>
      <c r="E130" s="137"/>
    </row>
    <row r="131" spans="1:5" ht="11.25" customHeight="1">
      <c r="A131" s="107"/>
      <c r="B131" s="107"/>
      <c r="C131" s="107"/>
      <c r="D131" s="136"/>
      <c r="E131" s="137"/>
    </row>
    <row r="132" spans="1:5" ht="24" customHeight="1">
      <c r="A132" s="107"/>
      <c r="B132" s="107"/>
      <c r="C132" s="107"/>
      <c r="D132" s="136"/>
      <c r="E132" s="137"/>
    </row>
    <row r="133" spans="1:5" ht="15" customHeight="1">
      <c r="A133" s="107"/>
      <c r="B133" s="107"/>
      <c r="C133" s="107"/>
      <c r="D133" s="136"/>
      <c r="E133" s="137"/>
    </row>
    <row r="134" spans="1:9" ht="11.25" customHeight="1">
      <c r="A134" s="107"/>
      <c r="B134" s="107"/>
      <c r="C134" s="107"/>
      <c r="G134" s="134"/>
      <c r="H134" s="134"/>
      <c r="I134" s="134"/>
    </row>
    <row r="135" spans="1:5" ht="12.75">
      <c r="A135" s="107"/>
      <c r="B135" s="107"/>
      <c r="C135" s="107"/>
      <c r="D135" s="136"/>
      <c r="E135" s="137"/>
    </row>
    <row r="136" spans="1:5" ht="13.5" customHeight="1">
      <c r="A136" s="107"/>
      <c r="B136" s="107"/>
      <c r="C136" s="107"/>
      <c r="D136" s="136"/>
      <c r="E136" s="139"/>
    </row>
    <row r="137" spans="1:5" ht="12.75" customHeight="1">
      <c r="A137" s="107"/>
      <c r="B137" s="107"/>
      <c r="C137" s="107"/>
      <c r="D137" s="136"/>
      <c r="E137" s="137"/>
    </row>
    <row r="138" spans="1:5" ht="12.75" customHeight="1">
      <c r="A138" s="107"/>
      <c r="B138" s="107"/>
      <c r="C138" s="107"/>
      <c r="D138" s="136"/>
      <c r="E138" s="115"/>
    </row>
    <row r="139" spans="4:5" ht="12.75">
      <c r="D139" s="113"/>
      <c r="E139" s="116"/>
    </row>
    <row r="144" ht="19.5" customHeight="1"/>
    <row r="145" ht="15" customHeight="1"/>
    <row r="152" ht="22.5" customHeight="1"/>
    <row r="157" ht="13.5" customHeight="1"/>
    <row r="158" ht="13.5" customHeight="1"/>
    <row r="159" ht="13.5" customHeight="1"/>
    <row r="171" spans="1:9" s="134" customFormat="1" ht="18" customHeight="1">
      <c r="A171" s="104"/>
      <c r="B171" s="104"/>
      <c r="C171" s="104"/>
      <c r="D171" s="138"/>
      <c r="E171" s="102"/>
      <c r="F171" s="102"/>
      <c r="G171" s="102"/>
      <c r="H171" s="102"/>
      <c r="I171" s="102"/>
    </row>
    <row r="172" ht="28.5" customHeight="1"/>
    <row r="176" ht="17.25" customHeight="1"/>
    <row r="177" ht="13.5" customHeight="1"/>
    <row r="183" ht="22.5" customHeight="1"/>
    <row r="184" ht="22.5" customHeight="1"/>
  </sheetData>
  <sheetProtection/>
  <mergeCells count="4">
    <mergeCell ref="A126:E126"/>
    <mergeCell ref="A1:I1"/>
    <mergeCell ref="B3:I3"/>
    <mergeCell ref="B22:I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361"/>
      <c r="B1" s="361"/>
      <c r="C1" s="361"/>
      <c r="D1" s="361"/>
      <c r="E1" s="361"/>
      <c r="F1" s="361"/>
      <c r="G1" s="361"/>
      <c r="H1" s="361"/>
    </row>
    <row r="2" spans="1:8" s="3" customFormat="1" ht="26.25" customHeight="1">
      <c r="A2" s="361" t="s">
        <v>131</v>
      </c>
      <c r="B2" s="361"/>
      <c r="C2" s="361"/>
      <c r="D2" s="361"/>
      <c r="E2" s="361"/>
      <c r="F2" s="361"/>
      <c r="G2" s="370"/>
      <c r="H2" s="370"/>
    </row>
    <row r="3" spans="1:5" ht="9" customHeight="1">
      <c r="A3" s="4"/>
      <c r="B3" s="5"/>
      <c r="C3" s="5"/>
      <c r="D3" s="5"/>
      <c r="E3" s="5"/>
    </row>
    <row r="4" spans="1:7" ht="27.75" customHeight="1">
      <c r="A4" s="6"/>
      <c r="B4" s="7"/>
      <c r="C4" s="7"/>
      <c r="D4" s="8"/>
      <c r="E4" s="9"/>
      <c r="F4" s="10" t="s">
        <v>157</v>
      </c>
      <c r="G4" s="11"/>
    </row>
    <row r="5" spans="1:7" ht="27.75" customHeight="1">
      <c r="A5" s="364" t="s">
        <v>132</v>
      </c>
      <c r="B5" s="360"/>
      <c r="C5" s="360"/>
      <c r="D5" s="360"/>
      <c r="E5" s="369"/>
      <c r="F5" s="13">
        <v>10504819</v>
      </c>
      <c r="G5" s="15"/>
    </row>
    <row r="6" spans="1:6" ht="22.5" customHeight="1">
      <c r="A6" s="364" t="s">
        <v>133</v>
      </c>
      <c r="B6" s="360"/>
      <c r="C6" s="360"/>
      <c r="D6" s="360"/>
      <c r="E6" s="369"/>
      <c r="F6" s="13">
        <v>1050819</v>
      </c>
    </row>
    <row r="7" spans="1:6" ht="22.5" customHeight="1">
      <c r="A7" s="368" t="s">
        <v>134</v>
      </c>
      <c r="B7" s="369"/>
      <c r="C7" s="369"/>
      <c r="D7" s="369"/>
      <c r="E7" s="369"/>
      <c r="F7" s="13">
        <v>0</v>
      </c>
    </row>
    <row r="8" spans="1:6" ht="22.5" customHeight="1">
      <c r="A8" s="16" t="s">
        <v>135</v>
      </c>
      <c r="B8" s="12"/>
      <c r="C8" s="12"/>
      <c r="D8" s="12"/>
      <c r="E8" s="12"/>
      <c r="F8" s="13">
        <v>10504819</v>
      </c>
    </row>
    <row r="9" spans="1:6" ht="22.5" customHeight="1">
      <c r="A9" s="359" t="s">
        <v>136</v>
      </c>
      <c r="B9" s="360"/>
      <c r="C9" s="360"/>
      <c r="D9" s="360"/>
      <c r="E9" s="371"/>
      <c r="F9" s="14">
        <f>F8-F10</f>
        <v>10244819</v>
      </c>
    </row>
    <row r="10" spans="1:6" ht="22.5" customHeight="1">
      <c r="A10" s="368" t="s">
        <v>137</v>
      </c>
      <c r="B10" s="369"/>
      <c r="C10" s="369"/>
      <c r="D10" s="369"/>
      <c r="E10" s="369"/>
      <c r="F10" s="14">
        <v>260000</v>
      </c>
    </row>
    <row r="11" spans="1:6" ht="22.5" customHeight="1">
      <c r="A11" s="359" t="s">
        <v>138</v>
      </c>
      <c r="B11" s="360"/>
      <c r="C11" s="360"/>
      <c r="D11" s="360"/>
      <c r="E11" s="360"/>
      <c r="F11" s="14">
        <f>+F5-F8</f>
        <v>0</v>
      </c>
    </row>
    <row r="12" spans="1:8" ht="25.5" customHeight="1">
      <c r="A12" s="361"/>
      <c r="B12" s="362"/>
      <c r="C12" s="362"/>
      <c r="D12" s="362"/>
      <c r="E12" s="362"/>
      <c r="F12" s="363"/>
      <c r="G12" s="363"/>
      <c r="H12" s="363"/>
    </row>
    <row r="13" spans="1:6" ht="27.75" customHeight="1">
      <c r="A13" s="6"/>
      <c r="B13" s="7"/>
      <c r="C13" s="7"/>
      <c r="D13" s="8"/>
      <c r="E13" s="9"/>
      <c r="F13" s="10" t="s">
        <v>157</v>
      </c>
    </row>
    <row r="14" spans="1:6" ht="22.5" customHeight="1">
      <c r="A14" s="365" t="s">
        <v>139</v>
      </c>
      <c r="B14" s="366"/>
      <c r="C14" s="366"/>
      <c r="D14" s="366"/>
      <c r="E14" s="367"/>
      <c r="F14" s="18">
        <v>0</v>
      </c>
    </row>
    <row r="15" spans="1:7" s="2" customFormat="1" ht="25.5" customHeight="1">
      <c r="A15" s="294"/>
      <c r="B15" s="293"/>
      <c r="C15" s="293"/>
      <c r="D15" s="293"/>
      <c r="E15" s="293"/>
      <c r="F15" s="1"/>
      <c r="G15" s="1"/>
    </row>
    <row r="16" spans="1:6" s="2" customFormat="1" ht="27.75" customHeight="1">
      <c r="A16" s="6"/>
      <c r="B16" s="7"/>
      <c r="C16" s="7"/>
      <c r="D16" s="8"/>
      <c r="E16" s="9"/>
      <c r="F16" s="10" t="s">
        <v>157</v>
      </c>
    </row>
    <row r="17" spans="1:6" s="2" customFormat="1" ht="22.5" customHeight="1">
      <c r="A17" s="364" t="s">
        <v>140</v>
      </c>
      <c r="B17" s="360"/>
      <c r="C17" s="360"/>
      <c r="D17" s="360"/>
      <c r="E17" s="360"/>
      <c r="F17" s="13"/>
    </row>
    <row r="18" spans="1:6" s="2" customFormat="1" ht="31.5" customHeight="1">
      <c r="A18" s="364" t="s">
        <v>141</v>
      </c>
      <c r="B18" s="360"/>
      <c r="C18" s="360"/>
      <c r="D18" s="360"/>
      <c r="E18" s="360"/>
      <c r="F18" s="13"/>
    </row>
    <row r="19" spans="1:6" s="2" customFormat="1" ht="22.5" customHeight="1">
      <c r="A19" s="359" t="s">
        <v>142</v>
      </c>
      <c r="B19" s="360"/>
      <c r="C19" s="360"/>
      <c r="D19" s="360"/>
      <c r="E19" s="360"/>
      <c r="F19" s="13"/>
    </row>
    <row r="20" spans="1:6" s="2" customFormat="1" ht="15" customHeight="1">
      <c r="A20" s="19"/>
      <c r="B20" s="20"/>
      <c r="C20" s="17"/>
      <c r="D20" s="21"/>
      <c r="E20" s="20"/>
      <c r="F20" s="22"/>
    </row>
    <row r="21" spans="1:6" s="2" customFormat="1" ht="22.5" customHeight="1">
      <c r="A21" s="359" t="s">
        <v>143</v>
      </c>
      <c r="B21" s="360"/>
      <c r="C21" s="360"/>
      <c r="D21" s="360"/>
      <c r="E21" s="360"/>
      <c r="F21" s="13">
        <f>SUM(F11,F14,F19)</f>
        <v>0</v>
      </c>
    </row>
    <row r="22" spans="1:7" s="2" customFormat="1" ht="18" customHeight="1">
      <c r="A22" s="23"/>
      <c r="B22" s="5"/>
      <c r="C22" s="5"/>
      <c r="D22" s="5"/>
      <c r="E22" s="5"/>
      <c r="G22" s="1"/>
    </row>
  </sheetData>
  <sheetProtection/>
  <mergeCells count="14">
    <mergeCell ref="A10:E10"/>
    <mergeCell ref="A1:H1"/>
    <mergeCell ref="A2:H2"/>
    <mergeCell ref="A5:E5"/>
    <mergeCell ref="A6:E6"/>
    <mergeCell ref="A7:E7"/>
    <mergeCell ref="A9:E9"/>
    <mergeCell ref="A19:E19"/>
    <mergeCell ref="A21:E21"/>
    <mergeCell ref="A11:E11"/>
    <mergeCell ref="A12:H12"/>
    <mergeCell ref="A17:E17"/>
    <mergeCell ref="A18:E18"/>
    <mergeCell ref="A14:E14"/>
  </mergeCells>
  <printOptions/>
  <pageMargins left="0.7086614173228347" right="0.7086614173228347" top="0.45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18"/>
  <sheetViews>
    <sheetView zoomScalePageLayoutView="0" workbookViewId="0" topLeftCell="A1">
      <selection activeCell="C10" sqref="C10"/>
    </sheetView>
  </sheetViews>
  <sheetFormatPr defaultColWidth="9.140625" defaultRowHeight="12.75"/>
  <cols>
    <col min="10" max="10" width="20.7109375" style="0" customWidth="1"/>
    <col min="11" max="11" width="18.00390625" style="0" customWidth="1"/>
  </cols>
  <sheetData>
    <row r="3" spans="2:8" ht="18">
      <c r="B3" s="372" t="s">
        <v>186</v>
      </c>
      <c r="C3" s="372"/>
      <c r="D3" s="287"/>
      <c r="E3" s="287"/>
      <c r="F3" s="287"/>
      <c r="G3" s="287"/>
      <c r="H3" s="287"/>
    </row>
    <row r="4" spans="2:10" ht="18">
      <c r="B4" s="372" t="s">
        <v>196</v>
      </c>
      <c r="C4" s="372"/>
      <c r="D4" s="372"/>
      <c r="E4" s="372"/>
      <c r="F4" s="372"/>
      <c r="G4" s="372"/>
      <c r="H4" s="372"/>
      <c r="I4" s="372"/>
      <c r="J4" s="372"/>
    </row>
    <row r="5" spans="2:11" ht="18">
      <c r="B5" s="372" t="s">
        <v>198</v>
      </c>
      <c r="C5" s="372"/>
      <c r="D5" s="372"/>
      <c r="E5" s="372"/>
      <c r="F5" s="372"/>
      <c r="G5" s="372"/>
      <c r="H5" s="372"/>
      <c r="I5" s="372"/>
      <c r="J5" s="372"/>
      <c r="K5" s="372"/>
    </row>
    <row r="6" spans="2:11" ht="18">
      <c r="B6" s="372" t="s">
        <v>200</v>
      </c>
      <c r="C6" s="372"/>
      <c r="D6" s="372"/>
      <c r="E6" s="372"/>
      <c r="F6" s="372"/>
      <c r="G6" s="372"/>
      <c r="H6" s="372"/>
      <c r="I6" s="372"/>
      <c r="J6" s="372"/>
      <c r="K6" s="372"/>
    </row>
    <row r="7" spans="2:11" ht="18">
      <c r="B7" s="372" t="s">
        <v>197</v>
      </c>
      <c r="C7" s="372"/>
      <c r="D7" s="372"/>
      <c r="E7" s="372"/>
      <c r="F7" s="372"/>
      <c r="G7" s="372"/>
      <c r="H7" s="372"/>
      <c r="I7" s="372"/>
      <c r="J7" s="372"/>
      <c r="K7" s="372"/>
    </row>
    <row r="8" spans="2:16" ht="18">
      <c r="B8" s="288" t="s">
        <v>202</v>
      </c>
      <c r="C8" s="288"/>
      <c r="D8" s="288"/>
      <c r="E8" s="288"/>
      <c r="F8" s="288"/>
      <c r="G8" s="288"/>
      <c r="H8" s="288"/>
      <c r="I8" s="288"/>
      <c r="J8" s="288"/>
      <c r="K8" s="288"/>
      <c r="L8" s="289"/>
      <c r="M8" s="289"/>
      <c r="N8" s="289"/>
      <c r="O8" s="289"/>
      <c r="P8" s="289"/>
    </row>
    <row r="9" spans="2:8" ht="18">
      <c r="B9" s="287"/>
      <c r="C9" s="287"/>
      <c r="D9" s="287"/>
      <c r="E9" s="287"/>
      <c r="F9" s="287"/>
      <c r="G9" s="287"/>
      <c r="H9" s="287"/>
    </row>
    <row r="10" spans="2:8" ht="18">
      <c r="B10" s="287"/>
      <c r="C10" s="287"/>
      <c r="D10" s="287"/>
      <c r="E10" s="287"/>
      <c r="F10" s="287"/>
      <c r="G10" s="287"/>
      <c r="H10" s="287"/>
    </row>
    <row r="11" spans="2:8" ht="18">
      <c r="B11" s="287"/>
      <c r="C11" s="287"/>
      <c r="D11" s="287"/>
      <c r="E11" s="287"/>
      <c r="F11" s="287"/>
      <c r="G11" s="287"/>
      <c r="H11" s="287"/>
    </row>
    <row r="12" spans="2:8" ht="18">
      <c r="B12" s="287"/>
      <c r="C12" s="287"/>
      <c r="D12" s="287"/>
      <c r="E12" s="287"/>
      <c r="F12" s="287"/>
      <c r="G12" s="287"/>
      <c r="H12" s="287"/>
    </row>
    <row r="13" spans="2:8" ht="18">
      <c r="B13" s="287"/>
      <c r="C13" s="287"/>
      <c r="D13" s="287"/>
      <c r="E13" s="287"/>
      <c r="F13" s="287"/>
      <c r="G13" s="287"/>
      <c r="H13" s="287"/>
    </row>
    <row r="14" spans="2:8" ht="18">
      <c r="B14" s="287"/>
      <c r="C14" s="287"/>
      <c r="D14" s="287"/>
      <c r="E14" s="287"/>
      <c r="F14" s="287"/>
      <c r="G14" s="287"/>
      <c r="H14" s="287"/>
    </row>
    <row r="15" spans="2:8" ht="18">
      <c r="B15" s="287"/>
      <c r="C15" s="287"/>
      <c r="D15" s="287"/>
      <c r="E15" s="287"/>
      <c r="F15" s="287"/>
      <c r="G15" s="287"/>
      <c r="H15" s="287"/>
    </row>
    <row r="16" spans="2:8" ht="18">
      <c r="B16" s="287"/>
      <c r="C16" s="287"/>
      <c r="D16" s="287"/>
      <c r="E16" s="287"/>
      <c r="F16" s="287"/>
      <c r="G16" s="287"/>
      <c r="H16" s="287"/>
    </row>
    <row r="17" spans="2:8" ht="18">
      <c r="B17" s="287"/>
      <c r="C17" s="287"/>
      <c r="D17" s="287"/>
      <c r="E17" s="287"/>
      <c r="F17" s="287"/>
      <c r="G17" s="287"/>
      <c r="H17" s="287"/>
    </row>
    <row r="18" spans="2:8" ht="18">
      <c r="B18" s="287"/>
      <c r="C18" s="287"/>
      <c r="D18" s="287"/>
      <c r="E18" s="287"/>
      <c r="F18" s="287"/>
      <c r="G18" s="287"/>
      <c r="H18" s="287"/>
    </row>
  </sheetData>
  <sheetProtection/>
  <mergeCells count="5">
    <mergeCell ref="B3:C3"/>
    <mergeCell ref="B4:J4"/>
    <mergeCell ref="B5:K5"/>
    <mergeCell ref="B6:K6"/>
    <mergeCell ref="B7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Racunovodstvo</cp:lastModifiedBy>
  <cp:lastPrinted>2020-07-03T11:03:07Z</cp:lastPrinted>
  <dcterms:created xsi:type="dcterms:W3CDTF">2003-07-09T14:53:12Z</dcterms:created>
  <dcterms:modified xsi:type="dcterms:W3CDTF">2020-07-03T11:04:24Z</dcterms:modified>
  <cp:category/>
  <cp:version/>
  <cp:contentType/>
  <cp:contentStatus/>
</cp:coreProperties>
</file>