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7305" tabRatio="601" activeTab="2"/>
  </bookViews>
  <sheets>
    <sheet name="RASHODI" sheetId="1" r:id="rId1"/>
    <sheet name="plan-prihoda" sheetId="2" r:id="rId2"/>
    <sheet name="opći dio" sheetId="3" r:id="rId3"/>
  </sheets>
  <definedNames>
    <definedName name="_xlnm.Print_Titles">'RASHODI'!$26:$26</definedName>
    <definedName name="_xlnm.Print_Area" localSheetId="1">'plan-prihoda'!$A$1:$I$25</definedName>
    <definedName name="_xlnm.Print_Area" localSheetId="0">'RASHODI'!$A$1:$T$236</definedName>
  </definedNames>
  <calcPr fullCalcOnLoad="1" refMode="R1C1"/>
</workbook>
</file>

<file path=xl/sharedStrings.xml><?xml version="1.0" encoding="utf-8"?>
<sst xmlns="http://schemas.openxmlformats.org/spreadsheetml/2006/main" count="338" uniqueCount="208">
  <si>
    <t>Donacije</t>
  </si>
  <si>
    <t>Ukupno</t>
  </si>
  <si>
    <t>Račun rashoda/izdatka</t>
  </si>
  <si>
    <t>Naziv računa</t>
  </si>
  <si>
    <t>u kunama</t>
  </si>
  <si>
    <t>Prihodi i primici</t>
  </si>
  <si>
    <t>Plaće za redovan rad</t>
  </si>
  <si>
    <t>Ostali rashodi za zaposlene</t>
  </si>
  <si>
    <t>Službena putovanja</t>
  </si>
  <si>
    <t>Energija</t>
  </si>
  <si>
    <t>Zakupnine i najamnine</t>
  </si>
  <si>
    <t>Komunalne usluge</t>
  </si>
  <si>
    <t>Ostali nespomenuti rashodi</t>
  </si>
  <si>
    <t>Doprinosi za zdravstv. osig.</t>
  </si>
  <si>
    <t>Uredski materijal i ostali mat.</t>
  </si>
  <si>
    <t>Sitni inventar i auto gume</t>
  </si>
  <si>
    <t>Usluge tekućeg i inv. odr.</t>
  </si>
  <si>
    <t>Usluge promidžbe i inform.</t>
  </si>
  <si>
    <t>Intelektualne i osobne usl.</t>
  </si>
  <si>
    <t>Računalne usluge</t>
  </si>
  <si>
    <t>Ostale usluge</t>
  </si>
  <si>
    <t>Premije osiguranja</t>
  </si>
  <si>
    <t>Reprezentacija</t>
  </si>
  <si>
    <t>Uredska oprema i namještaj</t>
  </si>
  <si>
    <t>Grad Pula</t>
  </si>
  <si>
    <t>Prihodi od nefinancijske imovine i nadoknade šteta s osnova osiguranja</t>
  </si>
  <si>
    <t>Materijal i sirovine</t>
  </si>
  <si>
    <t>Doprinosi za zdravstv.osig.</t>
  </si>
  <si>
    <t>Kamate na depozit</t>
  </si>
  <si>
    <t>Dodatna ulag.u nef.imovinu</t>
  </si>
  <si>
    <t>Račun rashoda / izdatka</t>
  </si>
  <si>
    <t>Članarine</t>
  </si>
  <si>
    <t>UKUPNO PRIMARNI PROGRAM</t>
  </si>
  <si>
    <t>Pomoći</t>
  </si>
  <si>
    <t>Službena, radna i zaštitna odjeća i obuća</t>
  </si>
  <si>
    <t>Pristojbe i naknade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</si>
  <si>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</si>
  <si>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</si>
  <si>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</si>
  <si>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</si>
  <si>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</si>
  <si>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</si>
  <si>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Sitan inventar i auto gume</t>
  </si>
  <si>
    <t>Rashodi za usluge</t>
  </si>
  <si>
    <t>Usluge telefona,pošte i prijevoza</t>
  </si>
  <si>
    <t>Doprinosi za obvezn.osig.u sl.nezap.</t>
  </si>
  <si>
    <t>Ostali nespomenuti rashodi poslovanja</t>
  </si>
  <si>
    <t>RASHODI ZA ZAPOSLENE</t>
  </si>
  <si>
    <t>Doprinosi za ovezno osig. U slučaju nezaposl.</t>
  </si>
  <si>
    <t xml:space="preserve">Stručno usavršavanje </t>
  </si>
  <si>
    <t>Rashodi za meterijal i energiju</t>
  </si>
  <si>
    <t>Mat. i dijelovi za tek. i inv. Održavanja</t>
  </si>
  <si>
    <t>Usluge telefona, pošte i prijevoza</t>
  </si>
  <si>
    <t>Zdravstvene  i veterinarske usluge</t>
  </si>
  <si>
    <t>Naknade tr. osobama izvan radnog odnosa</t>
  </si>
  <si>
    <t xml:space="preserve">Naknade tr. osobama izvan radnog odnosa </t>
  </si>
  <si>
    <t>RASHODI ZA NABAVU NEFIN.IMOVINE</t>
  </si>
  <si>
    <t>Postrojenja i oprema</t>
  </si>
  <si>
    <t>Oprema za održavanje i zaštitu</t>
  </si>
  <si>
    <t>Uređaji,strojevi i oprema za ostale namjene</t>
  </si>
  <si>
    <t>Nematerijalna proizvedena imovina</t>
  </si>
  <si>
    <t>Ulaganja u računalne programe</t>
  </si>
  <si>
    <t>RASHODI ZA DODAT.ULAG.U NEF.IM.</t>
  </si>
  <si>
    <t>Dodatna ulag.za ostalu nefin.imovinu</t>
  </si>
  <si>
    <t>Nakn.za prijevoz,za rad na terenu i odvojeni život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</si>
  <si>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</si>
  <si>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</si>
  <si>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</si>
  <si>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</si>
  <si>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</si>
  <si>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Roditelji</t>
  </si>
  <si>
    <t>OSTALO</t>
  </si>
  <si>
    <t>UKUPNO AKTIVNOST</t>
  </si>
  <si>
    <t>Prihodi za posebne namjene:SOCIJANI PROGRAM</t>
  </si>
  <si>
    <t>Pomoći talijanska unija</t>
  </si>
  <si>
    <t>Donacije tu</t>
  </si>
  <si>
    <t>Usluge tekućeg i inv. odr. - opremanje</t>
  </si>
  <si>
    <t>Vlastiti prihodi</t>
  </si>
  <si>
    <t>Decentralizacija - tekuće pomoći</t>
  </si>
  <si>
    <t>Decentralizacija  - kapitalne pomoći</t>
  </si>
  <si>
    <t>Brojčana oznaka i naziv programa</t>
  </si>
  <si>
    <t>socijalni program</t>
  </si>
  <si>
    <t>Račun 
rashoda/
izdatka</t>
  </si>
  <si>
    <t xml:space="preserve">Grad Pula </t>
  </si>
  <si>
    <t>Državni proračun</t>
  </si>
  <si>
    <t>POMOĆI (decentral)</t>
  </si>
  <si>
    <t>Prihodi od nefinanc. imovine</t>
  </si>
  <si>
    <t>PROCJENA
2013.</t>
  </si>
  <si>
    <t>materijalni rashodi</t>
  </si>
  <si>
    <t>namirnice</t>
  </si>
  <si>
    <t>UKUPNO A/Tpr./Kpr.</t>
  </si>
  <si>
    <t>Grad Vodnjan</t>
  </si>
  <si>
    <t>Općinski proračuni</t>
  </si>
  <si>
    <t>Sufinanciranje roditelji</t>
  </si>
  <si>
    <t>Zatezne kamate</t>
  </si>
  <si>
    <t>Ostali financijski rashodi</t>
  </si>
  <si>
    <t>Zdravstvene i veterinarske usluge</t>
  </si>
  <si>
    <t>FINANCIJSKI RASHODI</t>
  </si>
  <si>
    <t>Prihodi za posebne namjene-Zavod za zapošljavanje</t>
  </si>
  <si>
    <t>Ostale naknade troškova zaposlenicima</t>
  </si>
  <si>
    <t>Naknade članovima povjerenstava</t>
  </si>
  <si>
    <t>Knjige u knjižnici</t>
  </si>
  <si>
    <t>Napomena - socijalni program:</t>
  </si>
  <si>
    <t>Školska marenda</t>
  </si>
  <si>
    <t>Produženi boravak</t>
  </si>
  <si>
    <t>UKUPNO</t>
  </si>
  <si>
    <t>Opći prihodi i primici</t>
  </si>
  <si>
    <t>Prihodi za posebne namjene</t>
  </si>
  <si>
    <t xml:space="preserve">Donacije </t>
  </si>
  <si>
    <t>Namjenski primici</t>
  </si>
  <si>
    <t>Ukupno (po izvorima)</t>
  </si>
  <si>
    <t>Pomoći-talijanska unija</t>
  </si>
  <si>
    <t>Pomoći-državni proračun</t>
  </si>
  <si>
    <t>Tekuće pomoći iz državnog proračuna</t>
  </si>
  <si>
    <t>Ostali nespomenuti prihodi</t>
  </si>
  <si>
    <t>Sportska i glazbena oprema</t>
  </si>
  <si>
    <t>Uređaji, strojevi i oprema za ostale namjene</t>
  </si>
  <si>
    <t>PLAN PRIHODA I PRIMITAKA</t>
  </si>
  <si>
    <t>Izvor prihoda i primitaka</t>
  </si>
  <si>
    <t>Oznaka rač.iz računs.plana</t>
  </si>
  <si>
    <t>Namjenski primici od zaduživanja</t>
  </si>
  <si>
    <t>65264-PRIHODI PO POSEBNIM PROPISIMA</t>
  </si>
  <si>
    <t>65267-PRIHODI S NASLOVA OSIGURANJA I REFUND.ŠTETA</t>
  </si>
  <si>
    <t>65269-OSTALI NESPOMENUTI PRIHODI PO POSEBNIM PROPISIMA</t>
  </si>
  <si>
    <t>66151-PRIHODI OD PRUŽENIH USLUGA</t>
  </si>
  <si>
    <t>66314-DONACIJE OD PRAVNIH I FIZIČKIH OSOBA IZVAN OPĆEG PROR.</t>
  </si>
  <si>
    <t>67111-PRIHODI IZ PRORAČUNA GRADA PULA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</si>
  <si>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</si>
  <si>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</si>
  <si>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</si>
  <si>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</si>
  <si>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</si>
  <si>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</si>
  <si>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</si>
  <si>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</si>
  <si>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</si>
  <si>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</si>
  <si>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</si>
  <si>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</si>
  <si>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</si>
  <si>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AKTIVNOST:A502001  DECENTRALIZIRANE FUNKCIJE OSNOVNOŠKOLSKOG OBRAZOVANJA</t>
  </si>
  <si>
    <t>AKTIVNOST:  A503002: PRODUŽENI BORAVAK U OSNOVNIM ŠKOLAMA</t>
  </si>
  <si>
    <t xml:space="preserve"> AKTIVNOST:  A503003 SUFINANCIRANJE I OSTALI PRIHODI</t>
  </si>
  <si>
    <t>Županijski proračun</t>
  </si>
  <si>
    <t>63611-PRIHODI IZ PRORAČUNA -DRUGI GRADSKI PRORAČUNI</t>
  </si>
  <si>
    <t>63611-PRIHODI IZ PRORAČUNA OPĆINA</t>
  </si>
  <si>
    <t>67111-TEKUĆE POMOĆI IZRAVNANJA ZA DECENTRALIZIRANE FUNKCIJE</t>
  </si>
  <si>
    <t>67111-PRIHODI IZ PRORAČUNA GRADA PULA-SOCIJALNI PROGRAM</t>
  </si>
  <si>
    <t>Donacije-talijanska unija-</t>
  </si>
  <si>
    <t>Donacije -državni proračun-ZAKLADA ZA DJECU</t>
  </si>
  <si>
    <t>63611-PRIHODI IZ PRORAČUNA -ŽUPANIJA</t>
  </si>
  <si>
    <t>RASHODI POSLOVANJA</t>
  </si>
  <si>
    <t>PLAĆE</t>
  </si>
  <si>
    <t>Plaće za rad iznad norme</t>
  </si>
  <si>
    <t>Plaća za posebne uvjete rada</t>
  </si>
  <si>
    <t>DOPRINOSI NA PLAĆE</t>
  </si>
  <si>
    <t>Doprinosi za zdravstveno osiguranje i nesreće</t>
  </si>
  <si>
    <t>OSTALI RASHODI ZA ZAPOSLENE</t>
  </si>
  <si>
    <t>Rashodi za zaposlene (jubilarne,pomoći,otpremnine)</t>
  </si>
  <si>
    <t>NAKNADE TROŠKOVA ZAPOSLENICIMA</t>
  </si>
  <si>
    <t>Naknade za prijevoz</t>
  </si>
  <si>
    <t>RASHODI ZA USLUGE</t>
  </si>
  <si>
    <t>Intelektualne i osobne usluge</t>
  </si>
  <si>
    <t>PRISTOJBE I NAKNADE</t>
  </si>
  <si>
    <t>Novčana naknada poslodavca zbog nezapošljavanja osoba sa invaliditetom</t>
  </si>
  <si>
    <t>UKUPNO RASHODI</t>
  </si>
  <si>
    <t>Osnovna škola Scuola Elementare "Giuseppina Martinuzzi" Pula Pola</t>
  </si>
  <si>
    <t>AKTIVNOST: ADMINISTRATIVNO, TEHNIČKO I STRUČNO OSOBLJE</t>
  </si>
  <si>
    <t>Račun rashoda</t>
  </si>
  <si>
    <t>Naziv računa RASHODA</t>
  </si>
  <si>
    <t>Proračun država</t>
  </si>
  <si>
    <t>MZOŠ - Plaće</t>
  </si>
  <si>
    <t>Ostale naknade građanima i kućanstvima iz proračuna</t>
  </si>
  <si>
    <t>Naknade građanima i kućanstvima u naravi</t>
  </si>
  <si>
    <t>SVEUKUPNO</t>
  </si>
  <si>
    <t>SVEUKUPNO+MZOŠ</t>
  </si>
  <si>
    <t>63612-PLAĆE MZOŠ</t>
  </si>
  <si>
    <t>63612-TEKUĆE POMOĆI IZ DRŽAVNOG PRORAČUNA</t>
  </si>
  <si>
    <t>63622-TEKUĆE POMOĆI IZ DRŽAVNOG PRORAČUNA</t>
  </si>
  <si>
    <t>Voditelj računovodstva</t>
  </si>
  <si>
    <t>Ravnateljica</t>
  </si>
  <si>
    <t>__________________________</t>
  </si>
  <si>
    <t xml:space="preserve">Prihodi s naslova osiguranja, refundacija šteta </t>
  </si>
  <si>
    <t>Prihodi od osiguranja/šteta</t>
  </si>
  <si>
    <t>2022.</t>
  </si>
  <si>
    <t>Ukupno prihodi i primici za 2022.</t>
  </si>
  <si>
    <t>Bankarske usluge i usluge platnog prometa</t>
  </si>
  <si>
    <t>Prijedlog plana     
za 2022.</t>
  </si>
  <si>
    <t>Troškovi sudskih postupaka</t>
  </si>
  <si>
    <t>Grad Vodnjan + prijevoz učenika</t>
  </si>
  <si>
    <t>Donacije + Hitne intervencije</t>
  </si>
  <si>
    <t>REBALANS ZA 2022. GODINU</t>
  </si>
  <si>
    <t xml:space="preserve"> Pula, 10.05.2022.</t>
  </si>
  <si>
    <t>Rebalans 2022.</t>
  </si>
  <si>
    <t xml:space="preserve">Višak 2021. </t>
  </si>
  <si>
    <t>Ostali prihodi</t>
  </si>
  <si>
    <t>Tekuće pomoći iz EU-PROJEKT ZAJEDNO DO ZNANJA 3</t>
  </si>
  <si>
    <t>Višak 2021.</t>
  </si>
  <si>
    <t xml:space="preserve"> AKTIVNOST:            ZAJEDNO DO ZNANJA 3</t>
  </si>
  <si>
    <t>Pomoćnici - 9, 10, 11 mj</t>
  </si>
  <si>
    <t>Pomoćnici - Zajedno do znanja 3</t>
  </si>
  <si>
    <t>66311 - TEKUĆE DONACIJE OD FIZIČKIH OSOBA</t>
  </si>
  <si>
    <t>Grad Pula POMOĆNICI 9, 10, 11</t>
  </si>
  <si>
    <t>67811-TEK. POMOĆI TEMELJEM PRIJENOSA EU SREDSTAVA</t>
  </si>
  <si>
    <t>Prijedlog rebalansa     
za 2022.</t>
  </si>
  <si>
    <t>63221-KAPITALNE POMOĆI OD MEĐUNARODNIH ORGANIZACIJA</t>
  </si>
  <si>
    <t>63211-TEKUĆE POMOĆI OD MEĐUNARODNIH ORGANIZACIJA</t>
  </si>
  <si>
    <t>Grad Pula (građanski odgoj)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</si>
</sst>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\ &quot;kn&quot;"/>
    <numFmt numFmtId="168" formatCode="#,##0\ _k_n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A]d\.\ mmmm\ yyyy\."/>
  </numFmts>
  <fonts count="66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3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2" fillId="0" borderId="10" xfId="0" applyFont="1" applyBorder="1" applyAlignment="1" quotePrefix="1">
      <alignment horizontal="left" wrapText="1"/>
    </xf>
    <xf numFmtId="0" fontId="22" fillId="0" borderId="11" xfId="0" applyFont="1" applyBorder="1" applyAlignment="1" quotePrefix="1">
      <alignment horizontal="left" wrapText="1"/>
    </xf>
    <xf numFmtId="0" fontId="22" fillId="0" borderId="11" xfId="0" applyFont="1" applyBorder="1" applyAlignment="1" quotePrefix="1">
      <alignment horizontal="center" wrapText="1"/>
    </xf>
    <xf numFmtId="0" fontId="22" fillId="0" borderId="11" xfId="0" applyNumberFormat="1" applyFont="1" applyFill="1" applyBorder="1" applyAlignment="1" applyProtection="1" quotePrefix="1">
      <alignment horizontal="left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22" fillId="0" borderId="12" xfId="0" applyNumberFormat="1" applyFont="1" applyBorder="1" applyAlignment="1">
      <alignment horizontal="right"/>
    </xf>
    <xf numFmtId="3" fontId="22" fillId="0" borderId="12" xfId="0" applyNumberFormat="1" applyFont="1" applyFill="1" applyBorder="1" applyAlignment="1" applyProtection="1">
      <alignment horizontal="right" wrapText="1"/>
      <protection/>
    </xf>
    <xf numFmtId="0" fontId="12" fillId="0" borderId="10" xfId="0" applyFont="1" applyBorder="1" applyAlignment="1">
      <alignment horizontal="left"/>
    </xf>
    <xf numFmtId="0" fontId="24" fillId="0" borderId="11" xfId="0" applyNumberFormat="1" applyFont="1" applyFill="1" applyBorder="1" applyAlignment="1" applyProtection="1">
      <alignment wrapText="1"/>
      <protection/>
    </xf>
    <xf numFmtId="3" fontId="22" fillId="0" borderId="10" xfId="0" applyNumberFormat="1" applyFont="1" applyBorder="1" applyAlignment="1">
      <alignment horizontal="right"/>
    </xf>
    <xf numFmtId="0" fontId="22" fillId="0" borderId="11" xfId="0" applyFont="1" applyBorder="1" applyAlignment="1" quotePrefix="1">
      <alignment horizontal="left"/>
    </xf>
    <xf numFmtId="0" fontId="22" fillId="0" borderId="11" xfId="0" applyNumberFormat="1" applyFont="1" applyFill="1" applyBorder="1" applyAlignment="1" applyProtection="1">
      <alignment wrapText="1"/>
      <protection/>
    </xf>
    <xf numFmtId="0" fontId="24" fillId="0" borderId="11" xfId="0" applyNumberFormat="1" applyFont="1" applyFill="1" applyBorder="1" applyAlignment="1" applyProtection="1">
      <alignment horizontal="center" wrapText="1"/>
      <protection/>
    </xf>
    <xf numFmtId="0" fontId="23" fillId="0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wrapText="1"/>
    </xf>
    <xf numFmtId="3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/>
    </xf>
    <xf numFmtId="0" fontId="4" fillId="33" borderId="13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0" fontId="9" fillId="33" borderId="14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left" vertical="center" wrapText="1" readingOrder="1"/>
    </xf>
    <xf numFmtId="3" fontId="4" fillId="33" borderId="0" xfId="0" applyNumberFormat="1" applyFont="1" applyFill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Alignment="1">
      <alignment horizontal="left"/>
    </xf>
    <xf numFmtId="1" fontId="4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wrapText="1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 wrapText="1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" fontId="11" fillId="33" borderId="15" xfId="0" applyNumberFormat="1" applyFont="1" applyFill="1" applyBorder="1" applyAlignment="1">
      <alignment wrapText="1"/>
    </xf>
    <xf numFmtId="0" fontId="14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vertical="center" wrapText="1"/>
      <protection/>
    </xf>
    <xf numFmtId="0" fontId="14" fillId="33" borderId="0" xfId="0" applyNumberFormat="1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NumberFormat="1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 quotePrefix="1">
      <alignment horizontal="left" vertical="center"/>
    </xf>
    <xf numFmtId="0" fontId="17" fillId="33" borderId="0" xfId="0" applyFont="1" applyFill="1" applyBorder="1" applyAlignment="1" quotePrefix="1">
      <alignment horizontal="center" vertical="center"/>
    </xf>
    <xf numFmtId="0" fontId="20" fillId="33" borderId="0" xfId="0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19" fillId="33" borderId="0" xfId="0" applyFont="1" applyFill="1" applyBorder="1" applyAlignment="1" quotePrefix="1">
      <alignment horizontal="left" vertical="center" wrapText="1"/>
    </xf>
    <xf numFmtId="0" fontId="20" fillId="33" borderId="0" xfId="0" applyFont="1" applyFill="1" applyBorder="1" applyAlignment="1" quotePrefix="1">
      <alignment horizontal="left" vertical="center" wrapText="1"/>
    </xf>
    <xf numFmtId="0" fontId="19" fillId="33" borderId="0" xfId="0" applyFont="1" applyFill="1" applyBorder="1" applyAlignment="1" quotePrefix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21" fillId="33" borderId="0" xfId="0" applyNumberFormat="1" applyFont="1" applyFill="1" applyBorder="1" applyAlignment="1" applyProtection="1" quotePrefix="1">
      <alignment horizontal="center" vertical="center"/>
      <protection/>
    </xf>
    <xf numFmtId="3" fontId="21" fillId="33" borderId="0" xfId="0" applyNumberFormat="1" applyFont="1" applyFill="1" applyBorder="1" applyAlignment="1" applyProtection="1">
      <alignment/>
      <protection/>
    </xf>
    <xf numFmtId="0" fontId="19" fillId="33" borderId="11" xfId="0" applyFont="1" applyFill="1" applyBorder="1" applyAlignment="1" quotePrefix="1">
      <alignment horizontal="left" vertical="center" wrapText="1"/>
    </xf>
    <xf numFmtId="0" fontId="19" fillId="33" borderId="11" xfId="0" applyFont="1" applyFill="1" applyBorder="1" applyAlignment="1" quotePrefix="1">
      <alignment horizontal="center" vertical="center" wrapText="1"/>
    </xf>
    <xf numFmtId="0" fontId="18" fillId="33" borderId="11" xfId="0" applyNumberFormat="1" applyFont="1" applyFill="1" applyBorder="1" applyAlignment="1" applyProtection="1" quotePrefix="1">
      <alignment horizontal="left" vertical="center"/>
      <protection/>
    </xf>
    <xf numFmtId="0" fontId="14" fillId="33" borderId="0" xfId="0" applyNumberFormat="1" applyFont="1" applyFill="1" applyBorder="1" applyAlignment="1" applyProtection="1" quotePrefix="1">
      <alignment horizontal="center" vertical="center"/>
      <protection/>
    </xf>
    <xf numFmtId="3" fontId="14" fillId="33" borderId="0" xfId="0" applyNumberFormat="1" applyFont="1" applyFill="1" applyBorder="1" applyAlignment="1" applyProtection="1" quotePrefix="1">
      <alignment horizontal="left"/>
      <protection/>
    </xf>
    <xf numFmtId="3" fontId="18" fillId="33" borderId="0" xfId="0" applyNumberFormat="1" applyFont="1" applyFill="1" applyBorder="1" applyAlignment="1" applyProtection="1" quotePrefix="1">
      <alignment horizontal="left"/>
      <protection/>
    </xf>
    <xf numFmtId="3" fontId="14" fillId="33" borderId="0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 quotePrefix="1">
      <alignment horizontal="left" wrapText="1"/>
      <protection/>
    </xf>
    <xf numFmtId="3" fontId="18" fillId="33" borderId="0" xfId="0" applyNumberFormat="1" applyFont="1" applyFill="1" applyBorder="1" applyAlignment="1" applyProtection="1">
      <alignment/>
      <protection/>
    </xf>
    <xf numFmtId="0" fontId="22" fillId="33" borderId="0" xfId="0" applyFont="1" applyFill="1" applyBorder="1" applyAlignment="1" quotePrefix="1">
      <alignment horizontal="left" vertical="center"/>
    </xf>
    <xf numFmtId="3" fontId="14" fillId="33" borderId="0" xfId="0" applyNumberFormat="1" applyFont="1" applyFill="1" applyBorder="1" applyAlignment="1" applyProtection="1">
      <alignment horizontal="left"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 quotePrefix="1">
      <alignment horizontal="left"/>
      <protection/>
    </xf>
    <xf numFmtId="0" fontId="0" fillId="33" borderId="0" xfId="0" applyFont="1" applyFill="1" applyAlignment="1">
      <alignment horizontal="center" wrapText="1"/>
    </xf>
    <xf numFmtId="1" fontId="11" fillId="33" borderId="15" xfId="0" applyNumberFormat="1" applyFont="1" applyFill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 quotePrefix="1">
      <alignment horizontal="left"/>
    </xf>
    <xf numFmtId="3" fontId="2" fillId="33" borderId="18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 wrapText="1"/>
    </xf>
    <xf numFmtId="0" fontId="4" fillId="33" borderId="12" xfId="0" applyNumberFormat="1" applyFont="1" applyFill="1" applyBorder="1" applyAlignment="1" quotePrefix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0" fontId="4" fillId="33" borderId="12" xfId="0" applyNumberFormat="1" applyFont="1" applyFill="1" applyBorder="1" applyAlignment="1">
      <alignment horizontal="left" wrapText="1"/>
    </xf>
    <xf numFmtId="1" fontId="3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3" fontId="7" fillId="33" borderId="12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left"/>
    </xf>
    <xf numFmtId="3" fontId="2" fillId="33" borderId="15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 wrapText="1"/>
    </xf>
    <xf numFmtId="0" fontId="4" fillId="33" borderId="15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 wrapText="1"/>
    </xf>
    <xf numFmtId="0" fontId="3" fillId="33" borderId="15" xfId="0" applyNumberFormat="1" applyFont="1" applyFill="1" applyBorder="1" applyAlignment="1" quotePrefix="1">
      <alignment horizontal="left"/>
    </xf>
    <xf numFmtId="0" fontId="3" fillId="33" borderId="15" xfId="0" applyNumberFormat="1" applyFont="1" applyFill="1" applyBorder="1" applyAlignment="1">
      <alignment wrapText="1"/>
    </xf>
    <xf numFmtId="0" fontId="4" fillId="33" borderId="15" xfId="0" applyNumberFormat="1" applyFont="1" applyFill="1" applyBorder="1" applyAlignment="1">
      <alignment wrapText="1"/>
    </xf>
    <xf numFmtId="0" fontId="4" fillId="33" borderId="15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left" vertical="center" wrapText="1"/>
    </xf>
    <xf numFmtId="0" fontId="29" fillId="34" borderId="21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9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left" vertical="center" wrapText="1"/>
    </xf>
    <xf numFmtId="3" fontId="4" fillId="12" borderId="12" xfId="0" applyNumberFormat="1" applyFont="1" applyFill="1" applyBorder="1" applyAlignment="1">
      <alignment horizontal="center" vertical="center" wrapText="1" readingOrder="1"/>
    </xf>
    <xf numFmtId="3" fontId="4" fillId="12" borderId="12" xfId="0" applyNumberFormat="1" applyFont="1" applyFill="1" applyBorder="1" applyAlignment="1">
      <alignment horizontal="center" vertical="center" wrapText="1"/>
    </xf>
    <xf numFmtId="3" fontId="4" fillId="12" borderId="11" xfId="0" applyNumberFormat="1" applyFont="1" applyFill="1" applyBorder="1" applyAlignment="1">
      <alignment horizontal="center" vertical="center" wrapText="1" readingOrder="1"/>
    </xf>
    <xf numFmtId="0" fontId="3" fillId="12" borderId="12" xfId="0" applyNumberFormat="1" applyFont="1" applyFill="1" applyBorder="1" applyAlignment="1">
      <alignment horizontal="center" vertical="center" wrapText="1"/>
    </xf>
    <xf numFmtId="0" fontId="4" fillId="12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 vertical="center" wrapText="1" readingOrder="1"/>
    </xf>
    <xf numFmtId="3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 readingOrder="1"/>
    </xf>
    <xf numFmtId="3" fontId="10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/>
    </xf>
    <xf numFmtId="0" fontId="2" fillId="10" borderId="0" xfId="0" applyNumberFormat="1" applyFont="1" applyFill="1" applyBorder="1" applyAlignment="1">
      <alignment/>
    </xf>
    <xf numFmtId="0" fontId="4" fillId="10" borderId="0" xfId="0" applyNumberFormat="1" applyFont="1" applyFill="1" applyBorder="1" applyAlignment="1">
      <alignment/>
    </xf>
    <xf numFmtId="0" fontId="3" fillId="10" borderId="0" xfId="0" applyNumberFormat="1" applyFont="1" applyFill="1" applyBorder="1" applyAlignment="1">
      <alignment/>
    </xf>
    <xf numFmtId="3" fontId="4" fillId="10" borderId="0" xfId="0" applyNumberFormat="1" applyFont="1" applyFill="1" applyBorder="1" applyAlignment="1">
      <alignment/>
    </xf>
    <xf numFmtId="3" fontId="2" fillId="10" borderId="0" xfId="0" applyNumberFormat="1" applyFont="1" applyFill="1" applyAlignment="1">
      <alignment horizontal="left"/>
    </xf>
    <xf numFmtId="0" fontId="2" fillId="10" borderId="0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 wrapText="1"/>
    </xf>
    <xf numFmtId="3" fontId="2" fillId="10" borderId="0" xfId="0" applyNumberFormat="1" applyFont="1" applyFill="1" applyAlignment="1">
      <alignment horizontal="left"/>
    </xf>
    <xf numFmtId="3" fontId="2" fillId="10" borderId="0" xfId="0" applyNumberFormat="1" applyFont="1" applyFill="1" applyAlignment="1" quotePrefix="1">
      <alignment horizontal="left"/>
    </xf>
    <xf numFmtId="3" fontId="7" fillId="10" borderId="0" xfId="0" applyNumberFormat="1" applyFont="1" applyFill="1" applyAlignment="1">
      <alignment/>
    </xf>
    <xf numFmtId="3" fontId="7" fillId="10" borderId="0" xfId="0" applyNumberFormat="1" applyFont="1" applyFill="1" applyAlignment="1">
      <alignment wrapText="1"/>
    </xf>
    <xf numFmtId="3" fontId="2" fillId="10" borderId="0" xfId="0" applyNumberFormat="1" applyFont="1" applyFill="1" applyAlignment="1">
      <alignment/>
    </xf>
    <xf numFmtId="3" fontId="8" fillId="10" borderId="0" xfId="0" applyNumberFormat="1" applyFont="1" applyFill="1" applyBorder="1" applyAlignment="1" quotePrefix="1">
      <alignment horizontal="left"/>
    </xf>
    <xf numFmtId="3" fontId="9" fillId="10" borderId="0" xfId="0" applyNumberFormat="1" applyFont="1" applyFill="1" applyBorder="1" applyAlignment="1" quotePrefix="1">
      <alignment horizontal="left"/>
    </xf>
    <xf numFmtId="3" fontId="8" fillId="10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center" wrapText="1"/>
    </xf>
    <xf numFmtId="3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0" fontId="32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vertical="center"/>
    </xf>
    <xf numFmtId="0" fontId="4" fillId="12" borderId="23" xfId="0" applyNumberFormat="1" applyFont="1" applyFill="1" applyBorder="1" applyAlignment="1">
      <alignment horizontal="center" vertical="center" wrapText="1"/>
    </xf>
    <xf numFmtId="3" fontId="4" fillId="12" borderId="23" xfId="0" applyNumberFormat="1" applyFont="1" applyFill="1" applyBorder="1" applyAlignment="1">
      <alignment horizontal="center" vertical="center" wrapText="1"/>
    </xf>
    <xf numFmtId="3" fontId="4" fillId="12" borderId="13" xfId="0" applyNumberFormat="1" applyFont="1" applyFill="1" applyBorder="1" applyAlignment="1">
      <alignment horizontal="center" vertical="center" wrapText="1" readingOrder="1"/>
    </xf>
    <xf numFmtId="3" fontId="4" fillId="12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 vertical="center"/>
    </xf>
    <xf numFmtId="0" fontId="4" fillId="33" borderId="12" xfId="0" applyNumberFormat="1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 quotePrefix="1">
      <alignment horizontal="left" vertical="center"/>
    </xf>
    <xf numFmtId="3" fontId="9" fillId="10" borderId="0" xfId="0" applyNumberFormat="1" applyFont="1" applyFill="1" applyBorder="1" applyAlignment="1">
      <alignment horizontal="left"/>
    </xf>
    <xf numFmtId="0" fontId="12" fillId="35" borderId="24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left" vertical="center" wrapText="1"/>
    </xf>
    <xf numFmtId="0" fontId="12" fillId="35" borderId="25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vertical="center"/>
    </xf>
    <xf numFmtId="0" fontId="12" fillId="12" borderId="26" xfId="0" applyFont="1" applyFill="1" applyBorder="1" applyAlignment="1">
      <alignment vertical="center" wrapText="1"/>
    </xf>
    <xf numFmtId="0" fontId="12" fillId="12" borderId="27" xfId="0" applyFont="1" applyFill="1" applyBorder="1" applyAlignment="1">
      <alignment horizontal="center" vertical="center"/>
    </xf>
    <xf numFmtId="0" fontId="16" fillId="37" borderId="15" xfId="0" applyFont="1" applyFill="1" applyBorder="1" applyAlignment="1">
      <alignment horizontal="center" vertical="center"/>
    </xf>
    <xf numFmtId="0" fontId="16" fillId="37" borderId="15" xfId="0" applyFont="1" applyFill="1" applyBorder="1" applyAlignment="1">
      <alignment horizontal="left" vertical="center" wrapText="1"/>
    </xf>
    <xf numFmtId="0" fontId="29" fillId="38" borderId="28" xfId="0" applyFont="1" applyFill="1" applyBorder="1" applyAlignment="1">
      <alignment horizontal="center" vertical="center"/>
    </xf>
    <xf numFmtId="0" fontId="29" fillId="38" borderId="28" xfId="0" applyFont="1" applyFill="1" applyBorder="1" applyAlignment="1">
      <alignment horizontal="left" vertical="center" wrapText="1"/>
    </xf>
    <xf numFmtId="0" fontId="29" fillId="38" borderId="15" xfId="0" applyFont="1" applyFill="1" applyBorder="1" applyAlignment="1">
      <alignment horizontal="center" vertical="center"/>
    </xf>
    <xf numFmtId="0" fontId="29" fillId="38" borderId="15" xfId="0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center"/>
    </xf>
    <xf numFmtId="3" fontId="4" fillId="12" borderId="15" xfId="0" applyNumberFormat="1" applyFont="1" applyFill="1" applyBorder="1" applyAlignment="1">
      <alignment horizontal="center" vertical="center" wrapText="1" readingOrder="1"/>
    </xf>
    <xf numFmtId="3" fontId="5" fillId="12" borderId="15" xfId="0" applyNumberFormat="1" applyFont="1" applyFill="1" applyBorder="1" applyAlignment="1">
      <alignment horizontal="center" vertical="center" wrapText="1" readingOrder="1"/>
    </xf>
    <xf numFmtId="3" fontId="5" fillId="12" borderId="15" xfId="0" applyNumberFormat="1" applyFont="1" applyFill="1" applyBorder="1" applyAlignment="1">
      <alignment horizontal="center" vertical="center" wrapText="1" readingOrder="1"/>
    </xf>
    <xf numFmtId="3" fontId="4" fillId="12" borderId="15" xfId="0" applyNumberFormat="1" applyFont="1" applyFill="1" applyBorder="1" applyAlignment="1">
      <alignment horizontal="center" vertical="center" wrapText="1"/>
    </xf>
    <xf numFmtId="3" fontId="6" fillId="12" borderId="15" xfId="0" applyNumberFormat="1" applyFont="1" applyFill="1" applyBorder="1" applyAlignment="1">
      <alignment horizontal="center" vertical="center" wrapText="1" readingOrder="1"/>
    </xf>
    <xf numFmtId="0" fontId="3" fillId="16" borderId="15" xfId="0" applyNumberFormat="1" applyFont="1" applyFill="1" applyBorder="1" applyAlignment="1">
      <alignment horizontal="center"/>
    </xf>
    <xf numFmtId="0" fontId="4" fillId="16" borderId="15" xfId="0" applyNumberFormat="1" applyFont="1" applyFill="1" applyBorder="1" applyAlignment="1">
      <alignment/>
    </xf>
    <xf numFmtId="3" fontId="2" fillId="16" borderId="15" xfId="0" applyNumberFormat="1" applyFont="1" applyFill="1" applyBorder="1" applyAlignment="1">
      <alignment/>
    </xf>
    <xf numFmtId="0" fontId="3" fillId="12" borderId="21" xfId="0" applyNumberFormat="1" applyFont="1" applyFill="1" applyBorder="1" applyAlignment="1">
      <alignment horizontal="center" vertical="center" wrapText="1"/>
    </xf>
    <xf numFmtId="0" fontId="4" fillId="12" borderId="22" xfId="0" applyNumberFormat="1" applyFont="1" applyFill="1" applyBorder="1" applyAlignment="1">
      <alignment horizontal="center" vertical="center" wrapText="1"/>
    </xf>
    <xf numFmtId="3" fontId="4" fillId="12" borderId="22" xfId="0" applyNumberFormat="1" applyFont="1" applyFill="1" applyBorder="1" applyAlignment="1">
      <alignment horizontal="center" vertical="center" wrapText="1"/>
    </xf>
    <xf numFmtId="3" fontId="4" fillId="12" borderId="30" xfId="0" applyNumberFormat="1" applyFont="1" applyFill="1" applyBorder="1" applyAlignment="1">
      <alignment horizontal="center" vertical="center" wrapText="1" readingOrder="1"/>
    </xf>
    <xf numFmtId="3" fontId="4" fillId="12" borderId="31" xfId="0" applyNumberFormat="1" applyFont="1" applyFill="1" applyBorder="1" applyAlignment="1">
      <alignment horizontal="center" vertical="center" wrapText="1"/>
    </xf>
    <xf numFmtId="3" fontId="2" fillId="33" borderId="32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/>
    </xf>
    <xf numFmtId="0" fontId="3" fillId="12" borderId="12" xfId="0" applyNumberFormat="1" applyFont="1" applyFill="1" applyBorder="1" applyAlignment="1">
      <alignment horizontal="center"/>
    </xf>
    <xf numFmtId="0" fontId="3" fillId="12" borderId="12" xfId="0" applyNumberFormat="1" applyFont="1" applyFill="1" applyBorder="1" applyAlignment="1">
      <alignment/>
    </xf>
    <xf numFmtId="3" fontId="4" fillId="12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/>
    </xf>
    <xf numFmtId="3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" fontId="2" fillId="33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left" vertical="center"/>
    </xf>
    <xf numFmtId="3" fontId="2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 vertical="center"/>
    </xf>
    <xf numFmtId="3" fontId="28" fillId="33" borderId="12" xfId="0" applyNumberFormat="1" applyFont="1" applyFill="1" applyBorder="1" applyAlignment="1">
      <alignment horizontal="right"/>
    </xf>
    <xf numFmtId="0" fontId="3" fillId="33" borderId="15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wrapText="1"/>
    </xf>
    <xf numFmtId="3" fontId="7" fillId="33" borderId="15" xfId="0" applyNumberFormat="1" applyFont="1" applyFill="1" applyBorder="1" applyAlignment="1">
      <alignment wrapText="1"/>
    </xf>
    <xf numFmtId="4" fontId="2" fillId="33" borderId="32" xfId="0" applyNumberFormat="1" applyFont="1" applyFill="1" applyBorder="1" applyAlignment="1">
      <alignment/>
    </xf>
    <xf numFmtId="3" fontId="2" fillId="12" borderId="20" xfId="0" applyNumberFormat="1" applyFont="1" applyFill="1" applyBorder="1" applyAlignment="1">
      <alignment horizontal="center" vertical="center" wrapText="1"/>
    </xf>
    <xf numFmtId="3" fontId="3" fillId="33" borderId="33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3" fillId="10" borderId="34" xfId="0" applyNumberFormat="1" applyFont="1" applyFill="1" applyBorder="1" applyAlignment="1">
      <alignment/>
    </xf>
    <xf numFmtId="3" fontId="7" fillId="39" borderId="12" xfId="0" applyNumberFormat="1" applyFont="1" applyFill="1" applyBorder="1" applyAlignment="1">
      <alignment horizontal="right"/>
    </xf>
    <xf numFmtId="0" fontId="2" fillId="10" borderId="10" xfId="0" applyNumberFormat="1" applyFont="1" applyFill="1" applyBorder="1" applyAlignment="1">
      <alignment horizontal="left" vertical="center"/>
    </xf>
    <xf numFmtId="0" fontId="2" fillId="10" borderId="11" xfId="0" applyNumberFormat="1" applyFont="1" applyFill="1" applyBorder="1" applyAlignment="1">
      <alignment horizontal="left" vertical="center"/>
    </xf>
    <xf numFmtId="3" fontId="7" fillId="39" borderId="15" xfId="0" applyNumberFormat="1" applyFont="1" applyFill="1" applyBorder="1" applyAlignment="1">
      <alignment/>
    </xf>
    <xf numFmtId="3" fontId="7" fillId="39" borderId="15" xfId="0" applyNumberFormat="1" applyFont="1" applyFill="1" applyBorder="1" applyAlignment="1">
      <alignment wrapText="1"/>
    </xf>
    <xf numFmtId="3" fontId="7" fillId="39" borderId="12" xfId="0" applyNumberFormat="1" applyFont="1" applyFill="1" applyBorder="1" applyAlignment="1">
      <alignment wrapText="1"/>
    </xf>
    <xf numFmtId="3" fontId="7" fillId="39" borderId="12" xfId="0" applyNumberFormat="1" applyFont="1" applyFill="1" applyBorder="1" applyAlignment="1">
      <alignment horizontal="right" wrapText="1"/>
    </xf>
    <xf numFmtId="3" fontId="7" fillId="39" borderId="12" xfId="0" applyNumberFormat="1" applyFont="1" applyFill="1" applyBorder="1" applyAlignment="1">
      <alignment horizontal="right" vertical="center" wrapText="1"/>
    </xf>
    <xf numFmtId="3" fontId="7" fillId="39" borderId="12" xfId="0" applyNumberFormat="1" applyFont="1" applyFill="1" applyBorder="1" applyAlignment="1">
      <alignment vertical="center"/>
    </xf>
    <xf numFmtId="1" fontId="11" fillId="33" borderId="35" xfId="0" applyNumberFormat="1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1" fontId="11" fillId="33" borderId="28" xfId="0" applyNumberFormat="1" applyFont="1" applyFill="1" applyBorder="1" applyAlignment="1">
      <alignment wrapText="1"/>
    </xf>
    <xf numFmtId="3" fontId="16" fillId="33" borderId="40" xfId="0" applyNumberFormat="1" applyFont="1" applyFill="1" applyBorder="1" applyAlignment="1">
      <alignment horizontal="right"/>
    </xf>
    <xf numFmtId="3" fontId="16" fillId="33" borderId="28" xfId="0" applyNumberFormat="1" applyFont="1" applyFill="1" applyBorder="1" applyAlignment="1">
      <alignment horizontal="right"/>
    </xf>
    <xf numFmtId="1" fontId="11" fillId="33" borderId="12" xfId="0" applyNumberFormat="1" applyFont="1" applyFill="1" applyBorder="1" applyAlignment="1">
      <alignment horizontal="left" vertical="center" wrapText="1"/>
    </xf>
    <xf numFmtId="3" fontId="12" fillId="33" borderId="12" xfId="0" applyNumberFormat="1" applyFont="1" applyFill="1" applyBorder="1" applyAlignment="1">
      <alignment horizontal="right" vertical="center" wrapText="1"/>
    </xf>
    <xf numFmtId="3" fontId="12" fillId="33" borderId="12" xfId="0" applyNumberFormat="1" applyFont="1" applyFill="1" applyBorder="1" applyAlignment="1">
      <alignment horizontal="right"/>
    </xf>
    <xf numFmtId="3" fontId="12" fillId="33" borderId="12" xfId="0" applyNumberFormat="1" applyFont="1" applyFill="1" applyBorder="1" applyAlignment="1">
      <alignment horizontal="right" wrapText="1"/>
    </xf>
    <xf numFmtId="3" fontId="11" fillId="33" borderId="41" xfId="0" applyNumberFormat="1" applyFont="1" applyFill="1" applyBorder="1" applyAlignment="1">
      <alignment horizontal="right" vertical="center" wrapText="1"/>
    </xf>
    <xf numFmtId="3" fontId="11" fillId="33" borderId="41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3" fontId="2" fillId="33" borderId="0" xfId="0" applyNumberFormat="1" applyFont="1" applyFill="1" applyBorder="1" applyAlignment="1">
      <alignment horizontal="right"/>
    </xf>
    <xf numFmtId="3" fontId="12" fillId="39" borderId="12" xfId="0" applyNumberFormat="1" applyFont="1" applyFill="1" applyBorder="1" applyAlignment="1">
      <alignment horizontal="right" vertical="center" wrapText="1"/>
    </xf>
    <xf numFmtId="3" fontId="2" fillId="39" borderId="12" xfId="0" applyNumberFormat="1" applyFont="1" applyFill="1" applyBorder="1" applyAlignment="1">
      <alignment horizontal="right"/>
    </xf>
    <xf numFmtId="3" fontId="2" fillId="39" borderId="12" xfId="0" applyNumberFormat="1" applyFont="1" applyFill="1" applyBorder="1" applyAlignment="1">
      <alignment wrapText="1"/>
    </xf>
    <xf numFmtId="3" fontId="2" fillId="39" borderId="12" xfId="0" applyNumberFormat="1" applyFont="1" applyFill="1" applyBorder="1" applyAlignment="1">
      <alignment horizontal="right" vertical="center" wrapText="1"/>
    </xf>
    <xf numFmtId="3" fontId="2" fillId="39" borderId="12" xfId="0" applyNumberFormat="1" applyFont="1" applyFill="1" applyBorder="1" applyAlignment="1">
      <alignment horizontal="right" wrapText="1"/>
    </xf>
    <xf numFmtId="3" fontId="2" fillId="39" borderId="18" xfId="0" applyNumberFormat="1" applyFont="1" applyFill="1" applyBorder="1" applyAlignment="1">
      <alignment horizontal="right"/>
    </xf>
    <xf numFmtId="3" fontId="2" fillId="33" borderId="42" xfId="0" applyNumberFormat="1" applyFont="1" applyFill="1" applyBorder="1" applyAlignment="1">
      <alignment horizontal="left" vertical="center" wrapText="1"/>
    </xf>
    <xf numFmtId="3" fontId="2" fillId="33" borderId="43" xfId="0" applyNumberFormat="1" applyFont="1" applyFill="1" applyBorder="1" applyAlignment="1">
      <alignment horizontal="left" vertical="center" wrapText="1"/>
    </xf>
    <xf numFmtId="3" fontId="2" fillId="33" borderId="42" xfId="0" applyNumberFormat="1" applyFont="1" applyFill="1" applyBorder="1" applyAlignment="1">
      <alignment horizontal="center" vertical="center"/>
    </xf>
    <xf numFmtId="3" fontId="2" fillId="33" borderId="43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/>
    </xf>
    <xf numFmtId="4" fontId="12" fillId="39" borderId="44" xfId="0" applyNumberFormat="1" applyFont="1" applyFill="1" applyBorder="1" applyAlignment="1">
      <alignment horizontal="right" vertical="center"/>
    </xf>
    <xf numFmtId="4" fontId="12" fillId="39" borderId="45" xfId="0" applyNumberFormat="1" applyFont="1" applyFill="1" applyBorder="1" applyAlignment="1">
      <alignment horizontal="right" vertical="center"/>
    </xf>
    <xf numFmtId="4" fontId="29" fillId="38" borderId="42" xfId="0" applyNumberFormat="1" applyFont="1" applyFill="1" applyBorder="1" applyAlignment="1">
      <alignment horizontal="right" vertical="center"/>
    </xf>
    <xf numFmtId="4" fontId="29" fillId="38" borderId="43" xfId="0" applyNumberFormat="1" applyFont="1" applyFill="1" applyBorder="1" applyAlignment="1">
      <alignment horizontal="right" vertical="center"/>
    </xf>
    <xf numFmtId="4" fontId="12" fillId="39" borderId="10" xfId="0" applyNumberFormat="1" applyFont="1" applyFill="1" applyBorder="1" applyAlignment="1">
      <alignment horizontal="right" vertical="center"/>
    </xf>
    <xf numFmtId="4" fontId="12" fillId="39" borderId="46" xfId="0" applyNumberFormat="1" applyFont="1" applyFill="1" applyBorder="1" applyAlignment="1">
      <alignment horizontal="right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12" fillId="35" borderId="46" xfId="0" applyNumberFormat="1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/>
    </xf>
    <xf numFmtId="4" fontId="12" fillId="34" borderId="46" xfId="0" applyNumberFormat="1" applyFont="1" applyFill="1" applyBorder="1" applyAlignment="1">
      <alignment horizontal="right" vertical="center"/>
    </xf>
    <xf numFmtId="4" fontId="29" fillId="34" borderId="10" xfId="0" applyNumberFormat="1" applyFont="1" applyFill="1" applyBorder="1" applyAlignment="1">
      <alignment horizontal="right" vertical="center"/>
    </xf>
    <xf numFmtId="4" fontId="29" fillId="34" borderId="46" xfId="0" applyNumberFormat="1" applyFont="1" applyFill="1" applyBorder="1" applyAlignment="1">
      <alignment horizontal="right" vertical="center"/>
    </xf>
    <xf numFmtId="4" fontId="12" fillId="39" borderId="12" xfId="0" applyNumberFormat="1" applyFont="1" applyFill="1" applyBorder="1" applyAlignment="1">
      <alignment horizontal="right" vertical="center"/>
    </xf>
    <xf numFmtId="4" fontId="12" fillId="34" borderId="31" xfId="0" applyNumberFormat="1" applyFont="1" applyFill="1" applyBorder="1" applyAlignment="1">
      <alignment horizontal="right" vertical="center"/>
    </xf>
    <xf numFmtId="4" fontId="12" fillId="34" borderId="47" xfId="0" applyNumberFormat="1" applyFont="1" applyFill="1" applyBorder="1" applyAlignment="1">
      <alignment horizontal="right" vertical="center"/>
    </xf>
    <xf numFmtId="0" fontId="2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" fillId="33" borderId="13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left" vertical="center" wrapText="1"/>
    </xf>
    <xf numFmtId="3" fontId="2" fillId="33" borderId="15" xfId="0" applyNumberFormat="1" applyFont="1" applyFill="1" applyBorder="1" applyAlignment="1">
      <alignment horizontal="left" vertical="center" wrapText="1"/>
    </xf>
    <xf numFmtId="3" fontId="4" fillId="33" borderId="48" xfId="0" applyNumberFormat="1" applyFont="1" applyFill="1" applyBorder="1" applyAlignment="1">
      <alignment horizontal="left"/>
    </xf>
    <xf numFmtId="3" fontId="4" fillId="33" borderId="14" xfId="0" applyNumberFormat="1" applyFont="1" applyFill="1" applyBorder="1" applyAlignment="1">
      <alignment horizontal="left"/>
    </xf>
    <xf numFmtId="3" fontId="2" fillId="33" borderId="15" xfId="0" applyNumberFormat="1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4" fontId="12" fillId="36" borderId="12" xfId="0" applyNumberFormat="1" applyFont="1" applyFill="1" applyBorder="1" applyAlignment="1">
      <alignment horizontal="right" vertical="center"/>
    </xf>
    <xf numFmtId="4" fontId="30" fillId="3" borderId="49" xfId="0" applyNumberFormat="1" applyFont="1" applyFill="1" applyBorder="1" applyAlignment="1">
      <alignment horizontal="right" vertical="center"/>
    </xf>
    <xf numFmtId="4" fontId="30" fillId="3" borderId="50" xfId="0" applyNumberFormat="1" applyFont="1" applyFill="1" applyBorder="1" applyAlignment="1">
      <alignment horizontal="right" vertical="center"/>
    </xf>
    <xf numFmtId="4" fontId="16" fillId="37" borderId="49" xfId="0" applyNumberFormat="1" applyFont="1" applyFill="1" applyBorder="1" applyAlignment="1">
      <alignment horizontal="right" vertical="center"/>
    </xf>
    <xf numFmtId="4" fontId="16" fillId="37" borderId="50" xfId="0" applyNumberFormat="1" applyFont="1" applyFill="1" applyBorder="1" applyAlignment="1">
      <alignment horizontal="right" vertical="center"/>
    </xf>
    <xf numFmtId="0" fontId="12" fillId="12" borderId="10" xfId="0" applyFont="1" applyFill="1" applyBorder="1" applyAlignment="1">
      <alignment horizontal="center" vertical="center" wrapText="1"/>
    </xf>
    <xf numFmtId="0" fontId="12" fillId="12" borderId="46" xfId="0" applyFont="1" applyFill="1" applyBorder="1" applyAlignment="1">
      <alignment horizontal="center" vertical="center" wrapText="1"/>
    </xf>
    <xf numFmtId="4" fontId="29" fillId="34" borderId="31" xfId="0" applyNumberFormat="1" applyFont="1" applyFill="1" applyBorder="1" applyAlignment="1">
      <alignment horizontal="right" vertical="center"/>
    </xf>
    <xf numFmtId="4" fontId="29" fillId="34" borderId="47" xfId="0" applyNumberFormat="1" applyFont="1" applyFill="1" applyBorder="1" applyAlignment="1">
      <alignment horizontal="right" vertical="center"/>
    </xf>
    <xf numFmtId="0" fontId="13" fillId="33" borderId="14" xfId="0" applyNumberFormat="1" applyFont="1" applyFill="1" applyBorder="1" applyAlignment="1" applyProtection="1" quotePrefix="1">
      <alignment horizontal="left" wrapText="1"/>
      <protection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51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3" fontId="16" fillId="33" borderId="42" xfId="0" applyNumberFormat="1" applyFont="1" applyFill="1" applyBorder="1" applyAlignment="1">
      <alignment horizontal="center"/>
    </xf>
    <xf numFmtId="3" fontId="16" fillId="33" borderId="51" xfId="0" applyNumberFormat="1" applyFont="1" applyFill="1" applyBorder="1" applyAlignment="1">
      <alignment horizontal="center"/>
    </xf>
    <xf numFmtId="3" fontId="16" fillId="33" borderId="43" xfId="0" applyNumberFormat="1" applyFont="1" applyFill="1" applyBorder="1" applyAlignment="1">
      <alignment horizontal="center"/>
    </xf>
    <xf numFmtId="0" fontId="12" fillId="0" borderId="10" xfId="0" applyFont="1" applyBorder="1" applyAlignment="1" quotePrefix="1">
      <alignment horizontal="left"/>
    </xf>
    <xf numFmtId="0" fontId="0" fillId="0" borderId="11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15" fillId="0" borderId="11" xfId="0" applyNumberFormat="1" applyFont="1" applyFill="1" applyBorder="1" applyAlignment="1" applyProtection="1">
      <alignment wrapText="1"/>
      <protection/>
    </xf>
    <xf numFmtId="0" fontId="12" fillId="0" borderId="10" xfId="0" applyNumberFormat="1" applyFont="1" applyFill="1" applyBorder="1" applyAlignment="1" applyProtection="1" quotePrefix="1">
      <alignment horizontal="left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left" wrapText="1"/>
      <protection/>
    </xf>
    <xf numFmtId="0" fontId="24" fillId="0" borderId="11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6"/>
  <sheetViews>
    <sheetView view="pageBreakPreview" zoomScale="75" zoomScaleNormal="75" zoomScaleSheetLayoutView="75" zoomScalePageLayoutView="0" workbookViewId="0" topLeftCell="A202">
      <selection activeCell="A122" sqref="A122"/>
    </sheetView>
  </sheetViews>
  <sheetFormatPr defaultColWidth="9.140625" defaultRowHeight="12.75"/>
  <cols>
    <col min="1" max="1" width="11.140625" style="34" customWidth="1"/>
    <col min="2" max="2" width="42.57421875" style="35" customWidth="1"/>
    <col min="3" max="3" width="14.140625" style="26" customWidth="1"/>
    <col min="4" max="4" width="15.57421875" style="27" customWidth="1"/>
    <col min="5" max="5" width="15.57421875" style="26" customWidth="1"/>
    <col min="6" max="7" width="13.421875" style="26" customWidth="1"/>
    <col min="8" max="8" width="16.421875" style="26" customWidth="1"/>
    <col min="9" max="9" width="14.421875" style="26" customWidth="1"/>
    <col min="10" max="10" width="14.28125" style="26" customWidth="1"/>
    <col min="11" max="12" width="10.140625" style="26" hidden="1" customWidth="1"/>
    <col min="13" max="13" width="11.140625" style="26" hidden="1" customWidth="1"/>
    <col min="14" max="14" width="20.8515625" style="26" hidden="1" customWidth="1"/>
    <col min="15" max="15" width="14.57421875" style="26" customWidth="1"/>
    <col min="16" max="16" width="13.28125" style="26" customWidth="1"/>
    <col min="17" max="17" width="15.421875" style="26" customWidth="1"/>
    <col min="18" max="18" width="12.7109375" style="26" customWidth="1"/>
    <col min="19" max="19" width="13.57421875" style="26" customWidth="1"/>
    <col min="20" max="20" width="15.421875" style="26" customWidth="1"/>
    <col min="21" max="65" width="9.140625" style="26" customWidth="1"/>
    <col min="66" max="16384" width="9.140625" style="26" customWidth="1"/>
  </cols>
  <sheetData>
    <row r="1" spans="1:18" ht="34.5" customHeight="1">
      <c r="A1" s="313" t="s">
        <v>191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110"/>
    </row>
    <row r="2" spans="1:18" ht="34.5" customHeight="1">
      <c r="A2" s="192" t="s">
        <v>192</v>
      </c>
      <c r="B2" s="193"/>
      <c r="C2" s="193"/>
      <c r="D2" s="193"/>
      <c r="E2" s="193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6.5" customHeight="1">
      <c r="A3" s="193"/>
      <c r="B3" s="193"/>
      <c r="C3" s="193"/>
      <c r="D3" s="193"/>
      <c r="E3" s="193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5" ht="34.5" customHeight="1">
      <c r="A4" s="31" t="s">
        <v>166</v>
      </c>
      <c r="B4" s="39"/>
      <c r="C4" s="39"/>
      <c r="D4" s="63"/>
      <c r="E4" s="39"/>
    </row>
    <row r="5" spans="1:5" ht="34.5" customHeight="1" thickBot="1">
      <c r="A5" s="61"/>
      <c r="B5" s="39"/>
      <c r="C5" s="39"/>
      <c r="D5" s="63"/>
      <c r="E5" s="39"/>
    </row>
    <row r="6" spans="1:4" ht="39.75" customHeight="1" thickBot="1">
      <c r="A6" s="321" t="s">
        <v>5</v>
      </c>
      <c r="B6" s="321"/>
      <c r="C6" s="248" t="s">
        <v>193</v>
      </c>
      <c r="D6" s="26"/>
    </row>
    <row r="7" spans="1:4" ht="34.5" customHeight="1" thickBot="1">
      <c r="A7" s="249" t="s">
        <v>78</v>
      </c>
      <c r="B7" s="249"/>
      <c r="C7" s="250">
        <f>C31+C58+C62</f>
        <v>748000</v>
      </c>
      <c r="D7" s="26"/>
    </row>
    <row r="8" spans="1:4" ht="34.5" customHeight="1" thickBot="1">
      <c r="A8" s="249" t="s">
        <v>79</v>
      </c>
      <c r="B8" s="249"/>
      <c r="C8" s="250">
        <f>C62</f>
        <v>0</v>
      </c>
      <c r="D8" s="26"/>
    </row>
    <row r="9" spans="1:4" ht="34.5" customHeight="1" thickBot="1">
      <c r="A9" s="249" t="s">
        <v>83</v>
      </c>
      <c r="B9" s="249"/>
      <c r="C9" s="250">
        <f>D97+D150+D184</f>
        <v>1019100</v>
      </c>
      <c r="D9" s="26"/>
    </row>
    <row r="10" spans="1:4" ht="34.5" customHeight="1" thickBot="1">
      <c r="A10" s="317" t="s">
        <v>93</v>
      </c>
      <c r="B10" s="317"/>
      <c r="C10" s="250">
        <f>E97+E150</f>
        <v>1198200</v>
      </c>
      <c r="D10" s="26"/>
    </row>
    <row r="11" spans="1:4" ht="40.5" customHeight="1" thickBot="1">
      <c r="A11" s="317" t="s">
        <v>73</v>
      </c>
      <c r="B11" s="317"/>
      <c r="C11" s="250">
        <f>C161</f>
        <v>70000</v>
      </c>
      <c r="D11" s="26"/>
    </row>
    <row r="12" spans="1:4" ht="37.5" customHeight="1" thickBot="1">
      <c r="A12" s="317" t="s">
        <v>183</v>
      </c>
      <c r="B12" s="317"/>
      <c r="C12" s="250">
        <f>Q150</f>
        <v>15000</v>
      </c>
      <c r="D12" s="26"/>
    </row>
    <row r="13" spans="1:4" ht="34.5" customHeight="1" thickBot="1">
      <c r="A13" s="317" t="s">
        <v>91</v>
      </c>
      <c r="B13" s="317"/>
      <c r="C13" s="250">
        <f>F150</f>
        <v>300500</v>
      </c>
      <c r="D13" s="26"/>
    </row>
    <row r="14" spans="1:4" ht="34.5" customHeight="1" thickBot="1">
      <c r="A14" s="317" t="s">
        <v>92</v>
      </c>
      <c r="B14" s="317"/>
      <c r="C14" s="250">
        <f>G97+G150</f>
        <v>436100</v>
      </c>
      <c r="D14" s="26"/>
    </row>
    <row r="15" spans="1:4" ht="34.5" customHeight="1" thickBot="1">
      <c r="A15" s="249" t="s">
        <v>148</v>
      </c>
      <c r="B15" s="249"/>
      <c r="C15" s="250">
        <f>H150</f>
        <v>41600</v>
      </c>
      <c r="D15" s="26"/>
    </row>
    <row r="16" spans="1:4" ht="34.5" customHeight="1" thickBot="1">
      <c r="A16" s="249" t="s">
        <v>143</v>
      </c>
      <c r="B16" s="249"/>
      <c r="C16" s="250">
        <f>R150</f>
        <v>10500</v>
      </c>
      <c r="D16" s="26"/>
    </row>
    <row r="17" spans="1:4" ht="34.5" customHeight="1" thickBot="1">
      <c r="A17" s="249" t="s">
        <v>111</v>
      </c>
      <c r="B17" s="249"/>
      <c r="C17" s="250">
        <f>J150</f>
        <v>208000</v>
      </c>
      <c r="D17" s="26"/>
    </row>
    <row r="18" spans="1:4" ht="34.5" customHeight="1" thickBot="1">
      <c r="A18" s="249" t="s">
        <v>112</v>
      </c>
      <c r="B18" s="249"/>
      <c r="C18" s="250">
        <f>O150+O184</f>
        <v>497000</v>
      </c>
      <c r="D18" s="26"/>
    </row>
    <row r="19" spans="1:4" ht="34.5" customHeight="1" thickBot="1">
      <c r="A19" s="249" t="s">
        <v>114</v>
      </c>
      <c r="B19" s="249"/>
      <c r="C19" s="250">
        <f>I150</f>
        <v>37000</v>
      </c>
      <c r="D19" s="26"/>
    </row>
    <row r="20" spans="1:4" ht="34.5" customHeight="1" thickBot="1">
      <c r="A20" s="293" t="s">
        <v>77</v>
      </c>
      <c r="B20" s="294"/>
      <c r="C20" s="250">
        <f>P150</f>
        <v>5500</v>
      </c>
      <c r="D20" s="26"/>
    </row>
    <row r="21" spans="1:4" ht="34.5" customHeight="1" thickBot="1">
      <c r="A21" s="293" t="s">
        <v>200</v>
      </c>
      <c r="B21" s="294"/>
      <c r="C21" s="250">
        <f>C184</f>
        <v>16600</v>
      </c>
      <c r="D21" s="26"/>
    </row>
    <row r="22" spans="1:4" ht="34.5" customHeight="1" thickBot="1">
      <c r="A22" s="293" t="s">
        <v>199</v>
      </c>
      <c r="B22" s="294"/>
      <c r="C22" s="250">
        <f>C201</f>
        <v>17300</v>
      </c>
      <c r="D22" s="26"/>
    </row>
    <row r="23" spans="1:4" ht="34.5" customHeight="1" thickBot="1">
      <c r="A23" s="318" t="s">
        <v>171</v>
      </c>
      <c r="B23" s="318"/>
      <c r="C23" s="250">
        <f>C223</f>
        <v>8940000</v>
      </c>
      <c r="D23" s="26"/>
    </row>
    <row r="24" spans="1:4" ht="34.5" customHeight="1" thickBot="1">
      <c r="A24" s="318" t="s">
        <v>197</v>
      </c>
      <c r="B24" s="318"/>
      <c r="C24" s="250">
        <f>S150</f>
        <v>8903.63</v>
      </c>
      <c r="D24" s="26"/>
    </row>
    <row r="25" spans="1:4" ht="34.5" customHeight="1" thickBot="1">
      <c r="A25" s="295" t="s">
        <v>1</v>
      </c>
      <c r="B25" s="296"/>
      <c r="C25" s="251">
        <f>SUM(C7:C24)</f>
        <v>13569303.63</v>
      </c>
      <c r="D25" s="26"/>
    </row>
    <row r="26" spans="1:4" ht="15.75">
      <c r="A26" s="319"/>
      <c r="B26" s="320"/>
      <c r="C26" s="23"/>
      <c r="D26" s="29"/>
    </row>
    <row r="27" spans="1:9" ht="19.5" customHeight="1">
      <c r="A27" s="28"/>
      <c r="B27" s="23"/>
      <c r="D27" s="30"/>
      <c r="E27" s="23"/>
      <c r="F27" s="23"/>
      <c r="G27" s="23"/>
      <c r="H27" s="23"/>
      <c r="I27" s="23"/>
    </row>
    <row r="28" spans="1:20" s="32" customFormat="1" ht="20.25" customHeight="1">
      <c r="A28" s="184" t="s">
        <v>140</v>
      </c>
      <c r="B28" s="185"/>
      <c r="C28" s="186"/>
      <c r="D28" s="187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8" t="s">
        <v>4</v>
      </c>
      <c r="R28" s="188"/>
      <c r="S28" s="259"/>
      <c r="T28" s="259"/>
    </row>
    <row r="29" spans="1:20" ht="15.75" customHeight="1" thickBot="1">
      <c r="A29" s="223"/>
      <c r="B29" s="33"/>
      <c r="C29" s="315" t="s">
        <v>66</v>
      </c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3"/>
      <c r="S29" s="29"/>
      <c r="T29" s="258"/>
    </row>
    <row r="30" spans="1:18" s="27" customFormat="1" ht="66" customHeight="1" thickBot="1">
      <c r="A30" s="224" t="s">
        <v>30</v>
      </c>
      <c r="B30" s="224" t="s">
        <v>3</v>
      </c>
      <c r="C30" s="224" t="s">
        <v>193</v>
      </c>
      <c r="D30" s="225" t="s">
        <v>65</v>
      </c>
      <c r="E30" s="224" t="s">
        <v>67</v>
      </c>
      <c r="F30" s="224" t="s">
        <v>68</v>
      </c>
      <c r="G30" s="224" t="s">
        <v>71</v>
      </c>
      <c r="H30" s="226" t="s">
        <v>69</v>
      </c>
      <c r="I30" s="226"/>
      <c r="J30" s="227"/>
      <c r="K30" s="224"/>
      <c r="L30" s="224"/>
      <c r="M30" s="224"/>
      <c r="N30" s="228"/>
      <c r="O30" s="228"/>
      <c r="P30" s="224"/>
      <c r="Q30" s="224"/>
      <c r="R30" s="224"/>
    </row>
    <row r="31" spans="1:18" ht="24.75" customHeight="1" thickBot="1">
      <c r="A31" s="143">
        <v>32</v>
      </c>
      <c r="B31" s="144" t="s">
        <v>39</v>
      </c>
      <c r="C31" s="145">
        <f>C32+C35+C42+C53</f>
        <v>747900</v>
      </c>
      <c r="D31" s="145">
        <f>D32+D35+D42+D53</f>
        <v>289100</v>
      </c>
      <c r="E31" s="145">
        <f aca="true" t="shared" si="0" ref="E31:N31">E32+E35+E42+E53</f>
        <v>320000</v>
      </c>
      <c r="F31" s="145">
        <f t="shared" si="0"/>
        <v>100000</v>
      </c>
      <c r="G31" s="145">
        <f t="shared" si="0"/>
        <v>28800</v>
      </c>
      <c r="H31" s="145">
        <f t="shared" si="0"/>
        <v>10000</v>
      </c>
      <c r="I31" s="145"/>
      <c r="J31" s="145">
        <f t="shared" si="0"/>
        <v>0</v>
      </c>
      <c r="K31" s="145">
        <f t="shared" si="0"/>
        <v>0</v>
      </c>
      <c r="L31" s="145">
        <f t="shared" si="0"/>
        <v>0</v>
      </c>
      <c r="M31" s="145">
        <f t="shared" si="0"/>
        <v>0</v>
      </c>
      <c r="N31" s="145">
        <f t="shared" si="0"/>
        <v>0</v>
      </c>
      <c r="O31" s="145"/>
      <c r="P31" s="145">
        <f>P32+P35+P42+P53</f>
        <v>0</v>
      </c>
      <c r="Q31" s="145">
        <f>Q32+Q35+Q42+Q53</f>
        <v>0</v>
      </c>
      <c r="R31" s="145"/>
    </row>
    <row r="32" spans="1:18" ht="24" customHeight="1" thickBot="1">
      <c r="A32" s="143">
        <v>321</v>
      </c>
      <c r="B32" s="144" t="s">
        <v>40</v>
      </c>
      <c r="C32" s="145">
        <f aca="true" t="shared" si="1" ref="C32:Q32">SUM(C33:C34)</f>
        <v>27200</v>
      </c>
      <c r="D32" s="145">
        <f t="shared" si="1"/>
        <v>27200</v>
      </c>
      <c r="E32" s="145">
        <f t="shared" si="1"/>
        <v>0</v>
      </c>
      <c r="F32" s="145">
        <f t="shared" si="1"/>
        <v>0</v>
      </c>
      <c r="G32" s="145">
        <f t="shared" si="1"/>
        <v>0</v>
      </c>
      <c r="H32" s="145">
        <f t="shared" si="1"/>
        <v>0</v>
      </c>
      <c r="I32" s="145"/>
      <c r="J32" s="145">
        <f t="shared" si="1"/>
        <v>0</v>
      </c>
      <c r="K32" s="145">
        <f t="shared" si="1"/>
        <v>0</v>
      </c>
      <c r="L32" s="145">
        <f t="shared" si="1"/>
        <v>0</v>
      </c>
      <c r="M32" s="145">
        <f t="shared" si="1"/>
        <v>0</v>
      </c>
      <c r="N32" s="145">
        <f t="shared" si="1"/>
        <v>0</v>
      </c>
      <c r="O32" s="145"/>
      <c r="P32" s="145">
        <f t="shared" si="1"/>
        <v>0</v>
      </c>
      <c r="Q32" s="145">
        <f t="shared" si="1"/>
        <v>0</v>
      </c>
      <c r="R32" s="145"/>
    </row>
    <row r="33" spans="1:18" ht="24.75" customHeight="1" hidden="1" thickBot="1">
      <c r="A33" s="146">
        <v>3211</v>
      </c>
      <c r="B33" s="147" t="s">
        <v>8</v>
      </c>
      <c r="C33" s="148">
        <f>SUM(D33:J33)</f>
        <v>20000</v>
      </c>
      <c r="D33" s="149">
        <v>20000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</row>
    <row r="34" spans="1:18" ht="24.75" customHeight="1" hidden="1" thickBot="1">
      <c r="A34" s="146">
        <v>3213</v>
      </c>
      <c r="B34" s="147" t="s">
        <v>49</v>
      </c>
      <c r="C34" s="148">
        <f>SUM(D34:J34)</f>
        <v>7200</v>
      </c>
      <c r="D34" s="265">
        <v>7200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1:18" s="36" customFormat="1" ht="22.5" customHeight="1" thickBot="1">
      <c r="A35" s="150">
        <v>322</v>
      </c>
      <c r="B35" s="151" t="s">
        <v>50</v>
      </c>
      <c r="C35" s="145">
        <f>SUM(C36:C41)</f>
        <v>417100</v>
      </c>
      <c r="D35" s="152">
        <f>SUM(D36:D41)</f>
        <v>97100</v>
      </c>
      <c r="E35" s="152">
        <f aca="true" t="shared" si="2" ref="E35:Q35">SUM(E36:E41)</f>
        <v>320000</v>
      </c>
      <c r="F35" s="152">
        <f t="shared" si="2"/>
        <v>0</v>
      </c>
      <c r="G35" s="152">
        <f t="shared" si="2"/>
        <v>0</v>
      </c>
      <c r="H35" s="152">
        <f t="shared" si="2"/>
        <v>0</v>
      </c>
      <c r="I35" s="152"/>
      <c r="J35" s="152">
        <f t="shared" si="2"/>
        <v>0</v>
      </c>
      <c r="K35" s="152">
        <f t="shared" si="2"/>
        <v>0</v>
      </c>
      <c r="L35" s="152">
        <f t="shared" si="2"/>
        <v>0</v>
      </c>
      <c r="M35" s="152">
        <f t="shared" si="2"/>
        <v>0</v>
      </c>
      <c r="N35" s="152">
        <f t="shared" si="2"/>
        <v>0</v>
      </c>
      <c r="O35" s="152"/>
      <c r="P35" s="145">
        <f t="shared" si="2"/>
        <v>0</v>
      </c>
      <c r="Q35" s="145">
        <f t="shared" si="2"/>
        <v>0</v>
      </c>
      <c r="R35" s="145"/>
    </row>
    <row r="36" spans="1:18" ht="24.75" customHeight="1" hidden="1" thickBot="1">
      <c r="A36" s="146">
        <v>3221</v>
      </c>
      <c r="B36" s="153" t="s">
        <v>14</v>
      </c>
      <c r="C36" s="148">
        <f>SUM(D36:J36)</f>
        <v>84000</v>
      </c>
      <c r="D36" s="149">
        <v>84000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ht="24.75" customHeight="1" hidden="1" thickBot="1">
      <c r="A37" s="146">
        <v>3222</v>
      </c>
      <c r="B37" s="157" t="s">
        <v>26</v>
      </c>
      <c r="C37" s="148">
        <f>SUM(D37:J37)</f>
        <v>100</v>
      </c>
      <c r="D37" s="149">
        <v>100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ht="24.75" customHeight="1" hidden="1" thickBot="1">
      <c r="A38" s="146">
        <v>3223</v>
      </c>
      <c r="B38" s="147" t="s">
        <v>9</v>
      </c>
      <c r="C38" s="148">
        <f>SUM(D38:J38)</f>
        <v>320000</v>
      </c>
      <c r="D38" s="149"/>
      <c r="E38" s="264">
        <v>320000</v>
      </c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ht="24.75" customHeight="1" hidden="1" thickBot="1">
      <c r="A39" s="146">
        <v>3224</v>
      </c>
      <c r="B39" s="153" t="s">
        <v>51</v>
      </c>
      <c r="C39" s="148">
        <f>SUM(D39:J39)</f>
        <v>5000</v>
      </c>
      <c r="D39" s="149">
        <v>5000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ht="24.75" customHeight="1" hidden="1" thickBot="1">
      <c r="A40" s="146">
        <v>3225</v>
      </c>
      <c r="B40" s="147" t="s">
        <v>15</v>
      </c>
      <c r="C40" s="148">
        <f>SUM(D40,E40,F40,H40,H40)</f>
        <v>8000</v>
      </c>
      <c r="D40" s="149">
        <v>8000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1" spans="1:18" ht="24.75" customHeight="1" hidden="1" thickBot="1">
      <c r="A41" s="146">
        <v>3227</v>
      </c>
      <c r="B41" s="154" t="s">
        <v>34</v>
      </c>
      <c r="C41" s="148">
        <f>SUM(D41:J41)</f>
        <v>0</v>
      </c>
      <c r="D41" s="149">
        <v>0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</row>
    <row r="42" spans="1:18" s="36" customFormat="1" ht="21" customHeight="1" thickBot="1">
      <c r="A42" s="150">
        <v>323</v>
      </c>
      <c r="B42" s="155" t="s">
        <v>43</v>
      </c>
      <c r="C42" s="145">
        <f>SUM(C43:C52)</f>
        <v>282600</v>
      </c>
      <c r="D42" s="152">
        <f>SUM(D43:D52)</f>
        <v>143800</v>
      </c>
      <c r="E42" s="152">
        <f aca="true" t="shared" si="3" ref="E42:N42">SUM(E43:E52)</f>
        <v>0</v>
      </c>
      <c r="F42" s="152">
        <f t="shared" si="3"/>
        <v>100000</v>
      </c>
      <c r="G42" s="152">
        <f t="shared" si="3"/>
        <v>28800</v>
      </c>
      <c r="H42" s="152">
        <f t="shared" si="3"/>
        <v>10000</v>
      </c>
      <c r="I42" s="152"/>
      <c r="J42" s="152">
        <f t="shared" si="3"/>
        <v>0</v>
      </c>
      <c r="K42" s="152">
        <f t="shared" si="3"/>
        <v>0</v>
      </c>
      <c r="L42" s="152">
        <f t="shared" si="3"/>
        <v>0</v>
      </c>
      <c r="M42" s="152">
        <f t="shared" si="3"/>
        <v>0</v>
      </c>
      <c r="N42" s="152">
        <f t="shared" si="3"/>
        <v>0</v>
      </c>
      <c r="O42" s="152"/>
      <c r="P42" s="152">
        <f>P43+P44+P45+P46+P47+P48+P49+P50+P51+P52</f>
        <v>0</v>
      </c>
      <c r="Q42" s="152">
        <f>Q43+Q44+Q45+Q46+Q47+Q48+Q49+Q50+Q51+Q52</f>
        <v>0</v>
      </c>
      <c r="R42" s="152"/>
    </row>
    <row r="43" spans="1:18" ht="24.75" customHeight="1" hidden="1" thickBot="1">
      <c r="A43" s="146">
        <v>3231</v>
      </c>
      <c r="B43" s="147" t="s">
        <v>52</v>
      </c>
      <c r="C43" s="148">
        <f>SUM(D43:J43)</f>
        <v>128000</v>
      </c>
      <c r="D43" s="149">
        <v>28000</v>
      </c>
      <c r="E43" s="148"/>
      <c r="F43" s="264">
        <v>100000</v>
      </c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</row>
    <row r="44" spans="1:18" ht="24.75" customHeight="1" hidden="1" thickBot="1">
      <c r="A44" s="146">
        <v>3232</v>
      </c>
      <c r="B44" s="147" t="s">
        <v>16</v>
      </c>
      <c r="C44" s="148">
        <f aca="true" t="shared" si="4" ref="C44:C52">SUM(D44:J44)</f>
        <v>35000</v>
      </c>
      <c r="D44" s="265">
        <v>25000</v>
      </c>
      <c r="E44" s="148"/>
      <c r="F44" s="148"/>
      <c r="G44" s="148"/>
      <c r="H44" s="148">
        <v>10000</v>
      </c>
      <c r="I44" s="148"/>
      <c r="J44" s="148"/>
      <c r="K44" s="148"/>
      <c r="L44" s="148"/>
      <c r="M44" s="148"/>
      <c r="N44" s="148"/>
      <c r="O44" s="148"/>
      <c r="P44" s="148"/>
      <c r="Q44" s="148"/>
      <c r="R44" s="148"/>
    </row>
    <row r="45" spans="1:18" ht="24.75" customHeight="1" hidden="1" thickBot="1">
      <c r="A45" s="146">
        <v>3232</v>
      </c>
      <c r="B45" s="147" t="s">
        <v>76</v>
      </c>
      <c r="C45" s="148">
        <f t="shared" si="4"/>
        <v>0</v>
      </c>
      <c r="D45" s="149">
        <v>0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</row>
    <row r="46" spans="1:18" ht="24.75" customHeight="1" hidden="1" thickBot="1">
      <c r="A46" s="146">
        <v>3233</v>
      </c>
      <c r="B46" s="147" t="s">
        <v>17</v>
      </c>
      <c r="C46" s="148">
        <f t="shared" si="4"/>
        <v>0</v>
      </c>
      <c r="D46" s="149">
        <v>0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</row>
    <row r="47" spans="1:18" ht="24.75" customHeight="1" hidden="1" thickBot="1">
      <c r="A47" s="146">
        <v>3234</v>
      </c>
      <c r="B47" s="147" t="s">
        <v>11</v>
      </c>
      <c r="C47" s="148">
        <f t="shared" si="4"/>
        <v>35000</v>
      </c>
      <c r="D47" s="149">
        <v>35000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</row>
    <row r="48" spans="1:18" ht="24.75" customHeight="1" hidden="1" thickBot="1">
      <c r="A48" s="146">
        <v>3235</v>
      </c>
      <c r="B48" s="147" t="s">
        <v>10</v>
      </c>
      <c r="C48" s="148">
        <f t="shared" si="4"/>
        <v>2000</v>
      </c>
      <c r="D48" s="149">
        <v>2000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</row>
    <row r="49" spans="1:18" ht="24.75" customHeight="1" hidden="1" thickBot="1">
      <c r="A49" s="146">
        <v>3236</v>
      </c>
      <c r="B49" s="153" t="s">
        <v>53</v>
      </c>
      <c r="C49" s="148">
        <f t="shared" si="4"/>
        <v>36800</v>
      </c>
      <c r="D49" s="149">
        <v>8000</v>
      </c>
      <c r="E49" s="148"/>
      <c r="F49" s="148"/>
      <c r="G49" s="264">
        <v>28800</v>
      </c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</row>
    <row r="50" spans="1:18" ht="24.75" customHeight="1" hidden="1" thickBot="1">
      <c r="A50" s="146">
        <v>3237</v>
      </c>
      <c r="B50" s="147" t="s">
        <v>18</v>
      </c>
      <c r="C50" s="148">
        <f t="shared" si="4"/>
        <v>1000</v>
      </c>
      <c r="D50" s="149">
        <v>1000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</row>
    <row r="51" spans="1:18" ht="24.75" customHeight="1" hidden="1" thickBot="1">
      <c r="A51" s="146">
        <v>3238</v>
      </c>
      <c r="B51" s="147" t="s">
        <v>19</v>
      </c>
      <c r="C51" s="148">
        <f t="shared" si="4"/>
        <v>22800</v>
      </c>
      <c r="D51" s="265">
        <v>22800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</row>
    <row r="52" spans="1:18" ht="24.75" customHeight="1" hidden="1" thickBot="1">
      <c r="A52" s="146">
        <v>3239</v>
      </c>
      <c r="B52" s="147" t="s">
        <v>20</v>
      </c>
      <c r="C52" s="148">
        <f t="shared" si="4"/>
        <v>22000</v>
      </c>
      <c r="D52" s="265">
        <v>22000</v>
      </c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</row>
    <row r="53" spans="1:18" s="36" customFormat="1" ht="21.75" customHeight="1" thickBot="1">
      <c r="A53" s="150">
        <v>329</v>
      </c>
      <c r="B53" s="155" t="s">
        <v>46</v>
      </c>
      <c r="C53" s="145">
        <f>C54+C55+C56+C57</f>
        <v>21000</v>
      </c>
      <c r="D53" s="145">
        <f>D54+D55+D56+D57</f>
        <v>21000</v>
      </c>
      <c r="E53" s="152">
        <f>SUM(E55:E57)</f>
        <v>0</v>
      </c>
      <c r="F53" s="152">
        <f>SUM(F55:F57)</f>
        <v>0</v>
      </c>
      <c r="G53" s="152">
        <f>SUM(G55:G57)</f>
        <v>0</v>
      </c>
      <c r="H53" s="152">
        <f>SUM(H55:H57)</f>
        <v>0</v>
      </c>
      <c r="I53" s="152"/>
      <c r="J53" s="152">
        <f>SUM(J55:J57)</f>
        <v>0</v>
      </c>
      <c r="K53" s="152">
        <f>SUM(K55:K57)</f>
        <v>0</v>
      </c>
      <c r="L53" s="152">
        <f>SUM(L55:L57)</f>
        <v>0</v>
      </c>
      <c r="M53" s="152">
        <f>SUM(M55:M57)</f>
        <v>0</v>
      </c>
      <c r="N53" s="152">
        <f>SUM(N55:N57)</f>
        <v>0</v>
      </c>
      <c r="O53" s="152"/>
      <c r="P53" s="152">
        <f>SUM(P55:P57)</f>
        <v>0</v>
      </c>
      <c r="Q53" s="152">
        <f>SUM(Q55:Q57)</f>
        <v>0</v>
      </c>
      <c r="R53" s="152"/>
    </row>
    <row r="54" spans="1:18" s="36" customFormat="1" ht="24.75" customHeight="1" hidden="1" thickBot="1">
      <c r="A54" s="253">
        <v>3292</v>
      </c>
      <c r="B54" s="254" t="s">
        <v>21</v>
      </c>
      <c r="C54" s="148">
        <f>SUM(D54:J54)</f>
        <v>19000</v>
      </c>
      <c r="D54" s="255">
        <v>19000</v>
      </c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</row>
    <row r="55" spans="1:18" ht="24.75" customHeight="1" hidden="1" thickBot="1">
      <c r="A55" s="146">
        <v>3294</v>
      </c>
      <c r="B55" s="147" t="s">
        <v>31</v>
      </c>
      <c r="C55" s="148">
        <f>SUM(D55:J55)</f>
        <v>1800</v>
      </c>
      <c r="D55" s="265">
        <v>1800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</row>
    <row r="56" spans="1:18" ht="24.75" customHeight="1" hidden="1" thickBot="1">
      <c r="A56" s="146">
        <v>3295</v>
      </c>
      <c r="B56" s="147" t="s">
        <v>35</v>
      </c>
      <c r="C56" s="148">
        <f>SUM(D56:J56)</f>
        <v>200</v>
      </c>
      <c r="D56" s="265">
        <v>200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</row>
    <row r="57" spans="1:18" ht="24.75" customHeight="1" hidden="1" thickBot="1">
      <c r="A57" s="146">
        <v>3299</v>
      </c>
      <c r="B57" s="153" t="s">
        <v>12</v>
      </c>
      <c r="C57" s="148">
        <f>SUM(D57:J57)</f>
        <v>0</v>
      </c>
      <c r="D57" s="149">
        <v>0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</row>
    <row r="58" spans="1:18" ht="24.75" customHeight="1" thickBot="1">
      <c r="A58" s="150">
        <v>34</v>
      </c>
      <c r="B58" s="156" t="s">
        <v>97</v>
      </c>
      <c r="C58" s="145">
        <f>C59</f>
        <v>100</v>
      </c>
      <c r="D58" s="145">
        <f>D59</f>
        <v>100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</row>
    <row r="59" spans="1:18" ht="23.25" customHeight="1" thickBot="1">
      <c r="A59" s="150">
        <v>343</v>
      </c>
      <c r="B59" s="156" t="s">
        <v>95</v>
      </c>
      <c r="C59" s="145">
        <f>SUM(D59:J59)</f>
        <v>100</v>
      </c>
      <c r="D59" s="152">
        <f>D60+D61</f>
        <v>100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</row>
    <row r="60" spans="1:18" ht="24.75" customHeight="1" hidden="1" thickBot="1">
      <c r="A60" s="146">
        <v>3431</v>
      </c>
      <c r="B60" s="157" t="s">
        <v>186</v>
      </c>
      <c r="C60" s="148">
        <f>SUM(D60:J60)</f>
        <v>50</v>
      </c>
      <c r="D60" s="149">
        <v>50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</row>
    <row r="61" spans="1:18" ht="24.75" customHeight="1" hidden="1" thickBot="1">
      <c r="A61" s="146">
        <v>3433</v>
      </c>
      <c r="B61" s="157" t="s">
        <v>94</v>
      </c>
      <c r="C61" s="148">
        <f>SUM(D61:J61)</f>
        <v>50</v>
      </c>
      <c r="D61" s="149">
        <v>50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</row>
    <row r="62" spans="1:18" s="36" customFormat="1" ht="24.75" customHeight="1" thickBot="1">
      <c r="A62" s="150">
        <v>45</v>
      </c>
      <c r="B62" s="151" t="s">
        <v>62</v>
      </c>
      <c r="C62" s="145">
        <f>SUM(C63)</f>
        <v>0</v>
      </c>
      <c r="D62" s="145">
        <f aca="true" t="shared" si="5" ref="D62:Q63">SUM(D63)</f>
        <v>0</v>
      </c>
      <c r="E62" s="145">
        <f t="shared" si="5"/>
        <v>0</v>
      </c>
      <c r="F62" s="145">
        <f t="shared" si="5"/>
        <v>0</v>
      </c>
      <c r="G62" s="145">
        <f t="shared" si="5"/>
        <v>0</v>
      </c>
      <c r="H62" s="145">
        <f t="shared" si="5"/>
        <v>0</v>
      </c>
      <c r="I62" s="145"/>
      <c r="J62" s="145">
        <f t="shared" si="5"/>
        <v>0</v>
      </c>
      <c r="K62" s="145">
        <f t="shared" si="5"/>
        <v>0</v>
      </c>
      <c r="L62" s="145">
        <f t="shared" si="5"/>
        <v>0</v>
      </c>
      <c r="M62" s="145">
        <f t="shared" si="5"/>
        <v>0</v>
      </c>
      <c r="N62" s="145">
        <f t="shared" si="5"/>
        <v>0</v>
      </c>
      <c r="O62" s="145"/>
      <c r="P62" s="145">
        <f>P63</f>
        <v>0</v>
      </c>
      <c r="Q62" s="145">
        <f>Q63</f>
        <v>0</v>
      </c>
      <c r="R62" s="145"/>
    </row>
    <row r="63" spans="1:18" s="36" customFormat="1" ht="23.25" customHeight="1" thickBot="1">
      <c r="A63" s="150">
        <v>454</v>
      </c>
      <c r="B63" s="151" t="s">
        <v>63</v>
      </c>
      <c r="C63" s="145">
        <f>SUM(C64)</f>
        <v>0</v>
      </c>
      <c r="D63" s="145">
        <f t="shared" si="5"/>
        <v>0</v>
      </c>
      <c r="E63" s="145">
        <f t="shared" si="5"/>
        <v>0</v>
      </c>
      <c r="F63" s="145">
        <f t="shared" si="5"/>
        <v>0</v>
      </c>
      <c r="G63" s="145">
        <f t="shared" si="5"/>
        <v>0</v>
      </c>
      <c r="H63" s="145">
        <f t="shared" si="5"/>
        <v>0</v>
      </c>
      <c r="I63" s="145"/>
      <c r="J63" s="145">
        <f t="shared" si="5"/>
        <v>0</v>
      </c>
      <c r="K63" s="145">
        <f t="shared" si="5"/>
        <v>0</v>
      </c>
      <c r="L63" s="145">
        <f t="shared" si="5"/>
        <v>0</v>
      </c>
      <c r="M63" s="145">
        <f t="shared" si="5"/>
        <v>0</v>
      </c>
      <c r="N63" s="145">
        <f t="shared" si="5"/>
        <v>0</v>
      </c>
      <c r="O63" s="145"/>
      <c r="P63" s="145">
        <f t="shared" si="5"/>
        <v>0</v>
      </c>
      <c r="Q63" s="145">
        <f t="shared" si="5"/>
        <v>0</v>
      </c>
      <c r="R63" s="145"/>
    </row>
    <row r="64" spans="1:18" ht="24.75" customHeight="1" hidden="1" thickBot="1">
      <c r="A64" s="146">
        <v>4541</v>
      </c>
      <c r="B64" s="147" t="s">
        <v>29</v>
      </c>
      <c r="C64" s="148">
        <f>SUM(D64:J64)</f>
        <v>0</v>
      </c>
      <c r="D64" s="149"/>
      <c r="E64" s="148"/>
      <c r="F64" s="148"/>
      <c r="G64" s="148"/>
      <c r="H64" s="148">
        <v>0</v>
      </c>
      <c r="I64" s="148"/>
      <c r="J64" s="148"/>
      <c r="K64" s="148"/>
      <c r="L64" s="148"/>
      <c r="M64" s="148"/>
      <c r="N64" s="148"/>
      <c r="O64" s="148"/>
      <c r="P64" s="148"/>
      <c r="Q64" s="148"/>
      <c r="R64" s="148"/>
    </row>
    <row r="65" spans="1:18" ht="21" customHeight="1" thickBot="1">
      <c r="A65" s="229"/>
      <c r="B65" s="230" t="s">
        <v>72</v>
      </c>
      <c r="C65" s="231">
        <f>C62+C31+C58</f>
        <v>748000</v>
      </c>
      <c r="D65" s="231">
        <f>D62+D31+D58</f>
        <v>289200</v>
      </c>
      <c r="E65" s="231">
        <f aca="true" t="shared" si="6" ref="E65:Q65">E62+E31</f>
        <v>320000</v>
      </c>
      <c r="F65" s="231">
        <f t="shared" si="6"/>
        <v>100000</v>
      </c>
      <c r="G65" s="231">
        <f t="shared" si="6"/>
        <v>28800</v>
      </c>
      <c r="H65" s="231">
        <f t="shared" si="6"/>
        <v>10000</v>
      </c>
      <c r="I65" s="231"/>
      <c r="J65" s="231">
        <f t="shared" si="6"/>
        <v>0</v>
      </c>
      <c r="K65" s="231">
        <f t="shared" si="6"/>
        <v>0</v>
      </c>
      <c r="L65" s="231">
        <f t="shared" si="6"/>
        <v>0</v>
      </c>
      <c r="M65" s="231">
        <f t="shared" si="6"/>
        <v>0</v>
      </c>
      <c r="N65" s="231">
        <f t="shared" si="6"/>
        <v>0</v>
      </c>
      <c r="O65" s="231"/>
      <c r="P65" s="231">
        <f t="shared" si="6"/>
        <v>0</v>
      </c>
      <c r="Q65" s="231">
        <f t="shared" si="6"/>
        <v>0</v>
      </c>
      <c r="R65" s="231"/>
    </row>
    <row r="66" spans="1:18" ht="16.5" customHeight="1">
      <c r="A66" s="37"/>
      <c r="B66" s="38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8.75" customHeight="1" thickBot="1">
      <c r="A67" s="180" t="s">
        <v>141</v>
      </c>
      <c r="B67" s="181"/>
      <c r="C67" s="182"/>
      <c r="D67" s="183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s="27" customFormat="1" ht="46.5" customHeight="1" thickBot="1">
      <c r="A68" s="164" t="s">
        <v>2</v>
      </c>
      <c r="B68" s="164" t="s">
        <v>3</v>
      </c>
      <c r="C68" s="224" t="s">
        <v>193</v>
      </c>
      <c r="D68" s="164" t="s">
        <v>24</v>
      </c>
      <c r="E68" s="164" t="s">
        <v>70</v>
      </c>
      <c r="F68" s="164" t="s">
        <v>91</v>
      </c>
      <c r="G68" s="165" t="s">
        <v>92</v>
      </c>
      <c r="H68" s="165" t="s">
        <v>75</v>
      </c>
      <c r="I68" s="165"/>
      <c r="J68" s="165" t="s">
        <v>74</v>
      </c>
      <c r="K68" s="166" t="s">
        <v>0</v>
      </c>
      <c r="L68" s="166" t="s">
        <v>33</v>
      </c>
      <c r="M68" s="166" t="s">
        <v>28</v>
      </c>
      <c r="N68" s="166" t="s">
        <v>25</v>
      </c>
      <c r="O68" s="166"/>
      <c r="P68" s="164"/>
      <c r="Q68" s="166"/>
      <c r="R68" s="164"/>
    </row>
    <row r="69" spans="1:18" s="36" customFormat="1" ht="24.75" customHeight="1">
      <c r="A69" s="115">
        <v>31</v>
      </c>
      <c r="B69" s="116" t="s">
        <v>47</v>
      </c>
      <c r="C69" s="119">
        <f>D69+E69+F69+G69</f>
        <v>1466600</v>
      </c>
      <c r="D69" s="119">
        <f>D70+D74+D72</f>
        <v>974000</v>
      </c>
      <c r="E69" s="119">
        <f>E70+E74+E72</f>
        <v>308000</v>
      </c>
      <c r="F69" s="119">
        <f>F70+F74+F72</f>
        <v>0</v>
      </c>
      <c r="G69" s="119">
        <f>G70+G74+G72</f>
        <v>184600</v>
      </c>
      <c r="H69" s="119">
        <f aca="true" t="shared" si="7" ref="H69:N69">SUM(H70+H72+H74)</f>
        <v>0</v>
      </c>
      <c r="I69" s="119"/>
      <c r="J69" s="119">
        <f t="shared" si="7"/>
        <v>0</v>
      </c>
      <c r="K69" s="119">
        <f t="shared" si="7"/>
        <v>0</v>
      </c>
      <c r="L69" s="119">
        <f t="shared" si="7"/>
        <v>0</v>
      </c>
      <c r="M69" s="119">
        <f t="shared" si="7"/>
        <v>0</v>
      </c>
      <c r="N69" s="119">
        <f t="shared" si="7"/>
        <v>0</v>
      </c>
      <c r="O69" s="119"/>
      <c r="P69" s="119">
        <f>P70+P72+P74</f>
        <v>0</v>
      </c>
      <c r="Q69" s="119">
        <f>Q70+Q72+Q74</f>
        <v>0</v>
      </c>
      <c r="R69" s="119"/>
    </row>
    <row r="70" spans="1:18" ht="24.75" customHeight="1">
      <c r="A70" s="115">
        <v>311</v>
      </c>
      <c r="B70" s="116" t="s">
        <v>37</v>
      </c>
      <c r="C70" s="119">
        <f>C71</f>
        <v>1200000</v>
      </c>
      <c r="D70" s="119">
        <f>SUM(D71:D71)</f>
        <v>800000</v>
      </c>
      <c r="E70" s="119">
        <f>SUM(E71:E71)</f>
        <v>250000</v>
      </c>
      <c r="F70" s="119">
        <f>SUM(F71:F71)</f>
        <v>0</v>
      </c>
      <c r="G70" s="119">
        <f>SUM(G71:G71)</f>
        <v>150000</v>
      </c>
      <c r="H70" s="119">
        <f aca="true" t="shared" si="8" ref="H70:N70">SUM(H71:H71)</f>
        <v>0</v>
      </c>
      <c r="I70" s="119"/>
      <c r="J70" s="119">
        <f t="shared" si="8"/>
        <v>0</v>
      </c>
      <c r="K70" s="119">
        <f t="shared" si="8"/>
        <v>0</v>
      </c>
      <c r="L70" s="119">
        <f t="shared" si="8"/>
        <v>0</v>
      </c>
      <c r="M70" s="119">
        <f t="shared" si="8"/>
        <v>0</v>
      </c>
      <c r="N70" s="119">
        <f t="shared" si="8"/>
        <v>0</v>
      </c>
      <c r="O70" s="119"/>
      <c r="P70" s="119">
        <f>P71</f>
        <v>0</v>
      </c>
      <c r="Q70" s="119">
        <f>Q71</f>
        <v>0</v>
      </c>
      <c r="R70" s="119"/>
    </row>
    <row r="71" spans="1:18" s="39" customFormat="1" ht="24.75" customHeight="1" hidden="1">
      <c r="A71" s="120">
        <v>3111</v>
      </c>
      <c r="B71" s="121" t="s">
        <v>6</v>
      </c>
      <c r="C71" s="123">
        <f aca="true" t="shared" si="9" ref="C71:C76">D71+E71+F71+G71+H71+J71</f>
        <v>1200000</v>
      </c>
      <c r="D71" s="266">
        <v>800000</v>
      </c>
      <c r="E71" s="140">
        <v>250000</v>
      </c>
      <c r="F71" s="140">
        <v>0</v>
      </c>
      <c r="G71" s="140">
        <v>150000</v>
      </c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1:18" s="36" customFormat="1" ht="24.75" customHeight="1">
      <c r="A72" s="115">
        <v>312</v>
      </c>
      <c r="B72" s="116" t="s">
        <v>7</v>
      </c>
      <c r="C72" s="119">
        <f>C73</f>
        <v>55600</v>
      </c>
      <c r="D72" s="124">
        <f>SUM(D73:D73)</f>
        <v>29000</v>
      </c>
      <c r="E72" s="124">
        <f>SUM(E73:E73)</f>
        <v>13000</v>
      </c>
      <c r="F72" s="124">
        <f>SUM(F73)</f>
        <v>0</v>
      </c>
      <c r="G72" s="124">
        <f>SUM(G73)</f>
        <v>13600</v>
      </c>
      <c r="H72" s="124">
        <f aca="true" t="shared" si="10" ref="H72:Q72">SUM(H73)</f>
        <v>0</v>
      </c>
      <c r="I72" s="124"/>
      <c r="J72" s="124">
        <f t="shared" si="10"/>
        <v>0</v>
      </c>
      <c r="K72" s="124">
        <f t="shared" si="10"/>
        <v>0</v>
      </c>
      <c r="L72" s="124">
        <f t="shared" si="10"/>
        <v>0</v>
      </c>
      <c r="M72" s="124">
        <f t="shared" si="10"/>
        <v>0</v>
      </c>
      <c r="N72" s="124">
        <f t="shared" si="10"/>
        <v>0</v>
      </c>
      <c r="O72" s="124"/>
      <c r="P72" s="124">
        <f t="shared" si="10"/>
        <v>0</v>
      </c>
      <c r="Q72" s="124">
        <f t="shared" si="10"/>
        <v>0</v>
      </c>
      <c r="R72" s="124"/>
    </row>
    <row r="73" spans="1:18" s="39" customFormat="1" ht="0.75" customHeight="1">
      <c r="A73" s="120">
        <v>3121</v>
      </c>
      <c r="B73" s="121" t="s">
        <v>7</v>
      </c>
      <c r="C73" s="123">
        <f t="shared" si="9"/>
        <v>55600</v>
      </c>
      <c r="D73" s="140">
        <v>29000</v>
      </c>
      <c r="E73" s="140">
        <v>13000</v>
      </c>
      <c r="F73" s="140">
        <v>0</v>
      </c>
      <c r="G73" s="140">
        <v>13600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3">
        <f>P73*103.1%</f>
        <v>0</v>
      </c>
      <c r="R73" s="123"/>
    </row>
    <row r="74" spans="1:18" s="36" customFormat="1" ht="24" customHeight="1">
      <c r="A74" s="115">
        <v>313</v>
      </c>
      <c r="B74" s="116" t="s">
        <v>38</v>
      </c>
      <c r="C74" s="119">
        <f>SUM(C75:C76)</f>
        <v>211000</v>
      </c>
      <c r="D74" s="124">
        <f>SUM(D75:D76)</f>
        <v>145000</v>
      </c>
      <c r="E74" s="124">
        <f>SUM(E75:E76)</f>
        <v>45000</v>
      </c>
      <c r="F74" s="124">
        <f>SUM(F75:F76)</f>
        <v>0</v>
      </c>
      <c r="G74" s="124">
        <f>SUM(G75:G76)</f>
        <v>21000</v>
      </c>
      <c r="H74" s="124">
        <f aca="true" t="shared" si="11" ref="H74:N74">SUM(H75:H76)</f>
        <v>0</v>
      </c>
      <c r="I74" s="124"/>
      <c r="J74" s="124">
        <f t="shared" si="11"/>
        <v>0</v>
      </c>
      <c r="K74" s="124">
        <f t="shared" si="11"/>
        <v>0</v>
      </c>
      <c r="L74" s="124">
        <f t="shared" si="11"/>
        <v>0</v>
      </c>
      <c r="M74" s="124">
        <f t="shared" si="11"/>
        <v>0</v>
      </c>
      <c r="N74" s="124">
        <f t="shared" si="11"/>
        <v>0</v>
      </c>
      <c r="O74" s="124"/>
      <c r="P74" s="124">
        <f>P75+P76</f>
        <v>0</v>
      </c>
      <c r="Q74" s="124">
        <f>Q75+Q76</f>
        <v>0</v>
      </c>
      <c r="R74" s="124"/>
    </row>
    <row r="75" spans="1:18" ht="24.75" customHeight="1" hidden="1">
      <c r="A75" s="128">
        <v>3132</v>
      </c>
      <c r="B75" s="121" t="s">
        <v>27</v>
      </c>
      <c r="C75" s="123">
        <f t="shared" si="9"/>
        <v>211000</v>
      </c>
      <c r="D75" s="266">
        <v>145000</v>
      </c>
      <c r="E75" s="140">
        <v>45000</v>
      </c>
      <c r="F75" s="140">
        <v>0</v>
      </c>
      <c r="G75" s="140">
        <v>21000</v>
      </c>
      <c r="H75" s="123"/>
      <c r="I75" s="123"/>
      <c r="J75" s="123"/>
      <c r="K75" s="123"/>
      <c r="L75" s="123"/>
      <c r="M75" s="123"/>
      <c r="N75" s="123"/>
      <c r="O75" s="123"/>
      <c r="P75" s="123"/>
      <c r="Q75" s="123">
        <f>P75*103.1%</f>
        <v>0</v>
      </c>
      <c r="R75" s="123"/>
    </row>
    <row r="76" spans="1:18" ht="24.75" customHeight="1" hidden="1">
      <c r="A76" s="128">
        <v>3133</v>
      </c>
      <c r="B76" s="121" t="s">
        <v>45</v>
      </c>
      <c r="C76" s="123">
        <f t="shared" si="9"/>
        <v>0</v>
      </c>
      <c r="D76" s="140">
        <v>0</v>
      </c>
      <c r="E76" s="140">
        <v>0</v>
      </c>
      <c r="F76" s="140">
        <v>0</v>
      </c>
      <c r="G76" s="140">
        <v>0</v>
      </c>
      <c r="H76" s="123"/>
      <c r="I76" s="123"/>
      <c r="J76" s="123"/>
      <c r="K76" s="123"/>
      <c r="L76" s="123"/>
      <c r="M76" s="123"/>
      <c r="N76" s="123"/>
      <c r="O76" s="123"/>
      <c r="P76" s="123"/>
      <c r="Q76" s="123">
        <f>P76*103.1%</f>
        <v>0</v>
      </c>
      <c r="R76" s="123"/>
    </row>
    <row r="77" spans="1:18" s="25" customFormat="1" ht="24.75" customHeight="1">
      <c r="A77" s="137">
        <v>32</v>
      </c>
      <c r="B77" s="138" t="s">
        <v>39</v>
      </c>
      <c r="C77" s="119">
        <f>C78+C80+C84</f>
        <v>417000</v>
      </c>
      <c r="D77" s="119">
        <f aca="true" t="shared" si="12" ref="D77:Q77">D78+D80+D84</f>
        <v>16000</v>
      </c>
      <c r="E77" s="119">
        <f t="shared" si="12"/>
        <v>338000</v>
      </c>
      <c r="F77" s="119">
        <f t="shared" si="12"/>
        <v>0</v>
      </c>
      <c r="G77" s="119">
        <f t="shared" si="12"/>
        <v>63000</v>
      </c>
      <c r="H77" s="119">
        <f t="shared" si="12"/>
        <v>0</v>
      </c>
      <c r="I77" s="119"/>
      <c r="J77" s="119">
        <f t="shared" si="12"/>
        <v>0</v>
      </c>
      <c r="K77" s="119">
        <f t="shared" si="12"/>
        <v>0</v>
      </c>
      <c r="L77" s="119">
        <f t="shared" si="12"/>
        <v>0</v>
      </c>
      <c r="M77" s="119">
        <f t="shared" si="12"/>
        <v>0</v>
      </c>
      <c r="N77" s="119">
        <f t="shared" si="12"/>
        <v>0</v>
      </c>
      <c r="O77" s="119"/>
      <c r="P77" s="119">
        <f t="shared" si="12"/>
        <v>0</v>
      </c>
      <c r="Q77" s="119">
        <f t="shared" si="12"/>
        <v>0</v>
      </c>
      <c r="R77" s="119"/>
    </row>
    <row r="78" spans="1:18" s="25" customFormat="1" ht="24.75" customHeight="1">
      <c r="A78" s="137">
        <v>321</v>
      </c>
      <c r="B78" s="138" t="s">
        <v>40</v>
      </c>
      <c r="C78" s="119">
        <f>C79</f>
        <v>33000</v>
      </c>
      <c r="D78" s="119">
        <f>D79</f>
        <v>16000</v>
      </c>
      <c r="E78" s="119">
        <f>E79</f>
        <v>10000</v>
      </c>
      <c r="F78" s="119">
        <f>F79</f>
        <v>0</v>
      </c>
      <c r="G78" s="119">
        <f>G79</f>
        <v>7000</v>
      </c>
      <c r="H78" s="119">
        <f aca="true" t="shared" si="13" ref="H78:Q78">H79</f>
        <v>0</v>
      </c>
      <c r="I78" s="119"/>
      <c r="J78" s="119">
        <f t="shared" si="13"/>
        <v>0</v>
      </c>
      <c r="K78" s="119">
        <f t="shared" si="13"/>
        <v>0</v>
      </c>
      <c r="L78" s="119">
        <f t="shared" si="13"/>
        <v>0</v>
      </c>
      <c r="M78" s="119">
        <f t="shared" si="13"/>
        <v>0</v>
      </c>
      <c r="N78" s="119">
        <f t="shared" si="13"/>
        <v>0</v>
      </c>
      <c r="O78" s="119"/>
      <c r="P78" s="119">
        <f t="shared" si="13"/>
        <v>0</v>
      </c>
      <c r="Q78" s="119">
        <f t="shared" si="13"/>
        <v>0</v>
      </c>
      <c r="R78" s="119"/>
    </row>
    <row r="79" spans="1:18" s="39" customFormat="1" ht="0.75" customHeight="1">
      <c r="A79" s="120">
        <v>3212</v>
      </c>
      <c r="B79" s="121" t="s">
        <v>64</v>
      </c>
      <c r="C79" s="123">
        <f aca="true" t="shared" si="14" ref="C79:C86">D79+E79+F79+G79+H79+J79</f>
        <v>33000</v>
      </c>
      <c r="D79" s="123">
        <v>16000</v>
      </c>
      <c r="E79" s="123">
        <v>10000</v>
      </c>
      <c r="F79" s="123">
        <v>0</v>
      </c>
      <c r="G79" s="123">
        <v>7000</v>
      </c>
      <c r="H79" s="123"/>
      <c r="I79" s="123"/>
      <c r="J79" s="123"/>
      <c r="K79" s="123"/>
      <c r="L79" s="123"/>
      <c r="M79" s="123"/>
      <c r="N79" s="123"/>
      <c r="O79" s="123"/>
      <c r="P79" s="123"/>
      <c r="Q79" s="123">
        <f>P79*103.1%</f>
        <v>0</v>
      </c>
      <c r="R79" s="123"/>
    </row>
    <row r="80" spans="1:18" s="36" customFormat="1" ht="23.25" customHeight="1">
      <c r="A80" s="115">
        <v>322</v>
      </c>
      <c r="B80" s="116" t="s">
        <v>41</v>
      </c>
      <c r="C80" s="119">
        <f>C81+C82+C83</f>
        <v>306000</v>
      </c>
      <c r="D80" s="119">
        <f>D81+D82+D83</f>
        <v>0</v>
      </c>
      <c r="E80" s="119">
        <f>E81+E82+E83</f>
        <v>270000</v>
      </c>
      <c r="F80" s="119">
        <f>F81+F82+F83</f>
        <v>0</v>
      </c>
      <c r="G80" s="119">
        <f>G81+G82+G83</f>
        <v>36000</v>
      </c>
      <c r="H80" s="119">
        <f aca="true" t="shared" si="15" ref="H80:Q80">SUM(H81:H83)</f>
        <v>0</v>
      </c>
      <c r="I80" s="119"/>
      <c r="J80" s="119">
        <f t="shared" si="15"/>
        <v>0</v>
      </c>
      <c r="K80" s="119">
        <f t="shared" si="15"/>
        <v>0</v>
      </c>
      <c r="L80" s="119">
        <f t="shared" si="15"/>
        <v>0</v>
      </c>
      <c r="M80" s="119">
        <f t="shared" si="15"/>
        <v>0</v>
      </c>
      <c r="N80" s="119">
        <f t="shared" si="15"/>
        <v>0</v>
      </c>
      <c r="O80" s="119"/>
      <c r="P80" s="119">
        <f t="shared" si="15"/>
        <v>0</v>
      </c>
      <c r="Q80" s="119">
        <f t="shared" si="15"/>
        <v>0</v>
      </c>
      <c r="R80" s="119"/>
    </row>
    <row r="81" spans="1:18" ht="24.75" customHeight="1" hidden="1">
      <c r="A81" s="128">
        <v>3221</v>
      </c>
      <c r="B81" s="139" t="s">
        <v>14</v>
      </c>
      <c r="C81" s="123">
        <f t="shared" si="14"/>
        <v>71000</v>
      </c>
      <c r="D81" s="140">
        <v>0</v>
      </c>
      <c r="E81" s="140">
        <v>60000</v>
      </c>
      <c r="F81" s="140"/>
      <c r="G81" s="140">
        <v>11000</v>
      </c>
      <c r="H81" s="123"/>
      <c r="I81" s="123"/>
      <c r="J81" s="123"/>
      <c r="K81" s="123"/>
      <c r="L81" s="123"/>
      <c r="M81" s="123"/>
      <c r="N81" s="123"/>
      <c r="O81" s="123"/>
      <c r="P81" s="123"/>
      <c r="Q81" s="123">
        <f>P81*103.1%</f>
        <v>0</v>
      </c>
      <c r="R81" s="123"/>
    </row>
    <row r="82" spans="1:18" ht="24.75" customHeight="1" hidden="1">
      <c r="A82" s="128">
        <v>3222</v>
      </c>
      <c r="B82" s="129" t="s">
        <v>26</v>
      </c>
      <c r="C82" s="123">
        <f t="shared" si="14"/>
        <v>205000</v>
      </c>
      <c r="D82" s="140">
        <v>0</v>
      </c>
      <c r="E82" s="266">
        <v>190000</v>
      </c>
      <c r="F82" s="140">
        <v>0</v>
      </c>
      <c r="G82" s="140">
        <v>15000</v>
      </c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</row>
    <row r="83" spans="1:18" ht="24.75" customHeight="1" hidden="1">
      <c r="A83" s="128">
        <v>3225</v>
      </c>
      <c r="B83" s="129" t="s">
        <v>42</v>
      </c>
      <c r="C83" s="123">
        <f t="shared" si="14"/>
        <v>30000</v>
      </c>
      <c r="D83" s="140">
        <v>0</v>
      </c>
      <c r="E83" s="140">
        <v>20000</v>
      </c>
      <c r="F83" s="140"/>
      <c r="G83" s="140">
        <v>10000</v>
      </c>
      <c r="H83" s="123"/>
      <c r="I83" s="123"/>
      <c r="J83" s="123"/>
      <c r="K83" s="123"/>
      <c r="L83" s="123"/>
      <c r="M83" s="123"/>
      <c r="N83" s="123"/>
      <c r="O83" s="123"/>
      <c r="P83" s="123"/>
      <c r="Q83" s="123">
        <f>P83*103.1%</f>
        <v>0</v>
      </c>
      <c r="R83" s="123"/>
    </row>
    <row r="84" spans="1:18" s="36" customFormat="1" ht="24.75" customHeight="1">
      <c r="A84" s="115">
        <v>323</v>
      </c>
      <c r="B84" s="116" t="s">
        <v>43</v>
      </c>
      <c r="C84" s="124">
        <f>SUM(C85:C89)</f>
        <v>78000</v>
      </c>
      <c r="D84" s="124">
        <f aca="true" t="shared" si="16" ref="D84:Q84">SUM(D85:D89)</f>
        <v>0</v>
      </c>
      <c r="E84" s="124">
        <f t="shared" si="16"/>
        <v>58000</v>
      </c>
      <c r="F84" s="124">
        <f t="shared" si="16"/>
        <v>0</v>
      </c>
      <c r="G84" s="124">
        <f t="shared" si="16"/>
        <v>20000</v>
      </c>
      <c r="H84" s="124">
        <f t="shared" si="16"/>
        <v>0</v>
      </c>
      <c r="I84" s="124"/>
      <c r="J84" s="124">
        <f t="shared" si="16"/>
        <v>0</v>
      </c>
      <c r="K84" s="124">
        <f t="shared" si="16"/>
        <v>0</v>
      </c>
      <c r="L84" s="124">
        <f t="shared" si="16"/>
        <v>0</v>
      </c>
      <c r="M84" s="124">
        <f t="shared" si="16"/>
        <v>0</v>
      </c>
      <c r="N84" s="124">
        <f t="shared" si="16"/>
        <v>0</v>
      </c>
      <c r="O84" s="124"/>
      <c r="P84" s="124">
        <f t="shared" si="16"/>
        <v>0</v>
      </c>
      <c r="Q84" s="124">
        <f t="shared" si="16"/>
        <v>0</v>
      </c>
      <c r="R84" s="124"/>
    </row>
    <row r="85" spans="1:18" s="39" customFormat="1" ht="0.75" customHeight="1">
      <c r="A85" s="120">
        <v>3231</v>
      </c>
      <c r="B85" s="121" t="s">
        <v>44</v>
      </c>
      <c r="C85" s="140">
        <f t="shared" si="14"/>
        <v>25000</v>
      </c>
      <c r="D85" s="140"/>
      <c r="E85" s="140">
        <v>20000</v>
      </c>
      <c r="F85" s="140"/>
      <c r="G85" s="140">
        <v>5000</v>
      </c>
      <c r="H85" s="123"/>
      <c r="I85" s="123"/>
      <c r="J85" s="123"/>
      <c r="K85" s="123"/>
      <c r="L85" s="123"/>
      <c r="M85" s="123"/>
      <c r="N85" s="123"/>
      <c r="O85" s="123"/>
      <c r="P85" s="123"/>
      <c r="Q85" s="123">
        <f>P85*103.1%</f>
        <v>0</v>
      </c>
      <c r="R85" s="123"/>
    </row>
    <row r="86" spans="1:18" s="39" customFormat="1" ht="24.75" customHeight="1" hidden="1">
      <c r="A86" s="128">
        <v>3232</v>
      </c>
      <c r="B86" s="139" t="s">
        <v>16</v>
      </c>
      <c r="C86" s="140">
        <f t="shared" si="14"/>
        <v>20000</v>
      </c>
      <c r="D86" s="140"/>
      <c r="E86" s="140">
        <v>15000</v>
      </c>
      <c r="F86" s="140"/>
      <c r="G86" s="140">
        <v>5000</v>
      </c>
      <c r="H86" s="123"/>
      <c r="I86" s="123"/>
      <c r="J86" s="123"/>
      <c r="K86" s="123"/>
      <c r="L86" s="123"/>
      <c r="M86" s="123"/>
      <c r="N86" s="123"/>
      <c r="O86" s="123"/>
      <c r="P86" s="123"/>
      <c r="Q86" s="123">
        <f>P86*103.1%</f>
        <v>0</v>
      </c>
      <c r="R86" s="123"/>
    </row>
    <row r="87" spans="1:18" s="39" customFormat="1" ht="24.75" customHeight="1" hidden="1">
      <c r="A87" s="120">
        <v>3234</v>
      </c>
      <c r="B87" s="121" t="s">
        <v>11</v>
      </c>
      <c r="C87" s="140">
        <f>D87+E87+F87+G87+H87+J87</f>
        <v>3000</v>
      </c>
      <c r="D87" s="140"/>
      <c r="E87" s="140">
        <v>3000</v>
      </c>
      <c r="F87" s="140"/>
      <c r="G87" s="140"/>
      <c r="H87" s="123"/>
      <c r="I87" s="123"/>
      <c r="J87" s="123"/>
      <c r="K87" s="123"/>
      <c r="L87" s="123"/>
      <c r="M87" s="123"/>
      <c r="N87" s="123"/>
      <c r="O87" s="123"/>
      <c r="P87" s="123"/>
      <c r="Q87" s="123">
        <f>P87*103.1%</f>
        <v>0</v>
      </c>
      <c r="R87" s="123"/>
    </row>
    <row r="88" spans="1:18" s="39" customFormat="1" ht="24.75" customHeight="1" hidden="1">
      <c r="A88" s="120">
        <v>3238</v>
      </c>
      <c r="B88" s="121" t="s">
        <v>19</v>
      </c>
      <c r="C88" s="140">
        <f>D88+E88+F88+G88+H88+J88</f>
        <v>5000</v>
      </c>
      <c r="D88" s="140"/>
      <c r="E88" s="140">
        <v>5000</v>
      </c>
      <c r="F88" s="140"/>
      <c r="G88" s="140"/>
      <c r="H88" s="123"/>
      <c r="I88" s="123"/>
      <c r="J88" s="123"/>
      <c r="K88" s="123"/>
      <c r="L88" s="123"/>
      <c r="M88" s="123"/>
      <c r="N88" s="123"/>
      <c r="O88" s="123"/>
      <c r="P88" s="123"/>
      <c r="Q88" s="123">
        <f>P88*103.1%</f>
        <v>0</v>
      </c>
      <c r="R88" s="123"/>
    </row>
    <row r="89" spans="1:18" s="39" customFormat="1" ht="24.75" customHeight="1" hidden="1">
      <c r="A89" s="120">
        <v>3239</v>
      </c>
      <c r="B89" s="121" t="s">
        <v>20</v>
      </c>
      <c r="C89" s="140">
        <f>D89+E89+F89+G89+H89+J89</f>
        <v>25000</v>
      </c>
      <c r="D89" s="140"/>
      <c r="E89" s="140">
        <v>15000</v>
      </c>
      <c r="F89" s="140"/>
      <c r="G89" s="140">
        <v>10000</v>
      </c>
      <c r="H89" s="123"/>
      <c r="I89" s="123"/>
      <c r="J89" s="123"/>
      <c r="K89" s="123"/>
      <c r="L89" s="123"/>
      <c r="M89" s="123"/>
      <c r="N89" s="123"/>
      <c r="O89" s="123"/>
      <c r="P89" s="123"/>
      <c r="Q89" s="123">
        <f>P89*103.1%</f>
        <v>0</v>
      </c>
      <c r="R89" s="123"/>
    </row>
    <row r="90" spans="1:18" s="36" customFormat="1" ht="24.75" customHeight="1">
      <c r="A90" s="115">
        <v>42</v>
      </c>
      <c r="B90" s="141" t="s">
        <v>56</v>
      </c>
      <c r="C90" s="119">
        <f aca="true" t="shared" si="17" ref="C90:H90">C91+C95</f>
        <v>58000</v>
      </c>
      <c r="D90" s="119">
        <f t="shared" si="17"/>
        <v>0</v>
      </c>
      <c r="E90" s="119">
        <f t="shared" si="17"/>
        <v>41000</v>
      </c>
      <c r="F90" s="119">
        <f t="shared" si="17"/>
        <v>0</v>
      </c>
      <c r="G90" s="119">
        <f t="shared" si="17"/>
        <v>17000</v>
      </c>
      <c r="H90" s="119">
        <f t="shared" si="17"/>
        <v>0</v>
      </c>
      <c r="I90" s="119"/>
      <c r="J90" s="119">
        <f>J91+J95</f>
        <v>0</v>
      </c>
      <c r="K90" s="119">
        <f>K91+K95</f>
        <v>0</v>
      </c>
      <c r="L90" s="119">
        <f>L91+L95</f>
        <v>0</v>
      </c>
      <c r="M90" s="119">
        <f>M91+M95</f>
        <v>0</v>
      </c>
      <c r="N90" s="119">
        <f>N91+N95</f>
        <v>0</v>
      </c>
      <c r="O90" s="119"/>
      <c r="P90" s="119">
        <f>P91+P95</f>
        <v>0</v>
      </c>
      <c r="Q90" s="119">
        <f>Q91+Q95</f>
        <v>0</v>
      </c>
      <c r="R90" s="119"/>
    </row>
    <row r="91" spans="1:18" s="36" customFormat="1" ht="24.75" customHeight="1">
      <c r="A91" s="115">
        <v>422</v>
      </c>
      <c r="B91" s="141" t="s">
        <v>57</v>
      </c>
      <c r="C91" s="119">
        <f>C92+C93+C94</f>
        <v>51000</v>
      </c>
      <c r="D91" s="119">
        <f aca="true" t="shared" si="18" ref="D91:J91">D92</f>
        <v>0</v>
      </c>
      <c r="E91" s="119">
        <f>E92+E93+E94</f>
        <v>36000</v>
      </c>
      <c r="F91" s="119">
        <f t="shared" si="18"/>
        <v>0</v>
      </c>
      <c r="G91" s="119">
        <f>G92+G93+G94</f>
        <v>15000</v>
      </c>
      <c r="H91" s="119">
        <f t="shared" si="18"/>
        <v>0</v>
      </c>
      <c r="I91" s="119"/>
      <c r="J91" s="119">
        <f t="shared" si="18"/>
        <v>0</v>
      </c>
      <c r="K91" s="119">
        <f aca="true" t="shared" si="19" ref="K91:Q91">SUM(K96)</f>
        <v>0</v>
      </c>
      <c r="L91" s="119">
        <f t="shared" si="19"/>
        <v>0</v>
      </c>
      <c r="M91" s="119">
        <f t="shared" si="19"/>
        <v>0</v>
      </c>
      <c r="N91" s="119">
        <f t="shared" si="19"/>
        <v>0</v>
      </c>
      <c r="O91" s="119"/>
      <c r="P91" s="119">
        <f t="shared" si="19"/>
        <v>0</v>
      </c>
      <c r="Q91" s="119">
        <f t="shared" si="19"/>
        <v>0</v>
      </c>
      <c r="R91" s="119"/>
    </row>
    <row r="92" spans="1:18" s="36" customFormat="1" ht="24.75" customHeight="1" hidden="1">
      <c r="A92" s="128">
        <v>4221</v>
      </c>
      <c r="B92" s="142" t="s">
        <v>23</v>
      </c>
      <c r="C92" s="123">
        <f>D92+E92+F92+G92+H92+J92</f>
        <v>25000</v>
      </c>
      <c r="D92" s="140"/>
      <c r="E92" s="140">
        <v>20000</v>
      </c>
      <c r="F92" s="140"/>
      <c r="G92" s="140">
        <v>5000</v>
      </c>
      <c r="H92" s="123"/>
      <c r="I92" s="123"/>
      <c r="J92" s="123"/>
      <c r="K92" s="123"/>
      <c r="L92" s="123"/>
      <c r="M92" s="123"/>
      <c r="N92" s="123"/>
      <c r="O92" s="123"/>
      <c r="P92" s="123"/>
      <c r="Q92" s="123">
        <f>P92*105.7%</f>
        <v>0</v>
      </c>
      <c r="R92" s="123"/>
    </row>
    <row r="93" spans="1:18" s="36" customFormat="1" ht="24.75" customHeight="1" hidden="1">
      <c r="A93" s="128">
        <v>4226</v>
      </c>
      <c r="B93" s="142" t="s">
        <v>115</v>
      </c>
      <c r="C93" s="123">
        <f>D93+E93+F93+G93+H93+J93</f>
        <v>11000</v>
      </c>
      <c r="D93" s="140"/>
      <c r="E93" s="140">
        <v>6000</v>
      </c>
      <c r="F93" s="140"/>
      <c r="G93" s="140">
        <v>5000</v>
      </c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</row>
    <row r="94" spans="1:18" s="36" customFormat="1" ht="24.75" customHeight="1" hidden="1">
      <c r="A94" s="128">
        <v>4227</v>
      </c>
      <c r="B94" s="142" t="s">
        <v>116</v>
      </c>
      <c r="C94" s="123">
        <f>D94+E94+F94+G94+H94+J94</f>
        <v>15000</v>
      </c>
      <c r="D94" s="140"/>
      <c r="E94" s="140">
        <v>10000</v>
      </c>
      <c r="F94" s="140"/>
      <c r="G94" s="140">
        <v>5000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</row>
    <row r="95" spans="1:18" s="36" customFormat="1" ht="24.75" customHeight="1">
      <c r="A95" s="115">
        <v>426</v>
      </c>
      <c r="B95" s="141" t="s">
        <v>60</v>
      </c>
      <c r="C95" s="119">
        <f>C96</f>
        <v>7000</v>
      </c>
      <c r="D95" s="119">
        <f>D96</f>
        <v>0</v>
      </c>
      <c r="E95" s="119">
        <f>E96</f>
        <v>5000</v>
      </c>
      <c r="F95" s="119">
        <f aca="true" t="shared" si="20" ref="F95:Q95">F96</f>
        <v>0</v>
      </c>
      <c r="G95" s="119">
        <f t="shared" si="20"/>
        <v>2000</v>
      </c>
      <c r="H95" s="119">
        <f t="shared" si="20"/>
        <v>0</v>
      </c>
      <c r="I95" s="119"/>
      <c r="J95" s="119">
        <f t="shared" si="20"/>
        <v>0</v>
      </c>
      <c r="K95" s="119">
        <f t="shared" si="20"/>
        <v>0</v>
      </c>
      <c r="L95" s="119">
        <f t="shared" si="20"/>
        <v>0</v>
      </c>
      <c r="M95" s="119">
        <f t="shared" si="20"/>
        <v>0</v>
      </c>
      <c r="N95" s="119">
        <f t="shared" si="20"/>
        <v>0</v>
      </c>
      <c r="O95" s="119"/>
      <c r="P95" s="119">
        <f t="shared" si="20"/>
        <v>0</v>
      </c>
      <c r="Q95" s="119">
        <f t="shared" si="20"/>
        <v>0</v>
      </c>
      <c r="R95" s="119"/>
    </row>
    <row r="96" spans="1:18" ht="24.75" customHeight="1" hidden="1">
      <c r="A96" s="128">
        <v>4262</v>
      </c>
      <c r="B96" s="142" t="s">
        <v>61</v>
      </c>
      <c r="C96" s="123">
        <f>D96+E96+F96+G96+H96+J96</f>
        <v>7000</v>
      </c>
      <c r="D96" s="140"/>
      <c r="E96" s="140">
        <v>5000</v>
      </c>
      <c r="F96" s="140"/>
      <c r="G96" s="140">
        <v>2000</v>
      </c>
      <c r="H96" s="123"/>
      <c r="I96" s="123"/>
      <c r="J96" s="123"/>
      <c r="K96" s="123"/>
      <c r="L96" s="123"/>
      <c r="M96" s="123"/>
      <c r="N96" s="123"/>
      <c r="O96" s="123"/>
      <c r="P96" s="123"/>
      <c r="Q96" s="123">
        <f>P96*105.7%</f>
        <v>0</v>
      </c>
      <c r="R96" s="123"/>
    </row>
    <row r="97" spans="1:18" ht="24.75" customHeight="1">
      <c r="A97" s="316" t="s">
        <v>36</v>
      </c>
      <c r="B97" s="316"/>
      <c r="C97" s="119">
        <f>C69+C77+C90</f>
        <v>1941600</v>
      </c>
      <c r="D97" s="119">
        <f>D69+D77+D90</f>
        <v>990000</v>
      </c>
      <c r="E97" s="119">
        <f>E69+E77+E90</f>
        <v>687000</v>
      </c>
      <c r="F97" s="119">
        <f>F69+F77+F90</f>
        <v>0</v>
      </c>
      <c r="G97" s="119">
        <f>G69+G77+G90</f>
        <v>264600</v>
      </c>
      <c r="H97" s="119">
        <f aca="true" t="shared" si="21" ref="H97:Q97">H69+H77+H90</f>
        <v>0</v>
      </c>
      <c r="I97" s="119"/>
      <c r="J97" s="119">
        <f t="shared" si="21"/>
        <v>0</v>
      </c>
      <c r="K97" s="119">
        <f t="shared" si="21"/>
        <v>0</v>
      </c>
      <c r="L97" s="119">
        <f t="shared" si="21"/>
        <v>0</v>
      </c>
      <c r="M97" s="119">
        <f t="shared" si="21"/>
        <v>0</v>
      </c>
      <c r="N97" s="119">
        <f t="shared" si="21"/>
        <v>0</v>
      </c>
      <c r="O97" s="119"/>
      <c r="P97" s="119">
        <f t="shared" si="21"/>
        <v>0</v>
      </c>
      <c r="Q97" s="119">
        <f t="shared" si="21"/>
        <v>0</v>
      </c>
      <c r="R97" s="119"/>
    </row>
    <row r="98" spans="1:18" ht="15.75">
      <c r="A98" s="37"/>
      <c r="B98" s="38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9" ht="19.5" thickBot="1">
      <c r="A99" s="176" t="s">
        <v>142</v>
      </c>
      <c r="B99" s="177"/>
      <c r="C99" s="178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 t="s">
        <v>4</v>
      </c>
      <c r="R99" s="179"/>
      <c r="S99" s="260"/>
    </row>
    <row r="100" spans="1:19" ht="81.75" customHeight="1" thickBot="1">
      <c r="A100" s="232" t="s">
        <v>30</v>
      </c>
      <c r="B100" s="233" t="s">
        <v>3</v>
      </c>
      <c r="C100" s="224" t="s">
        <v>193</v>
      </c>
      <c r="D100" s="234" t="s">
        <v>207</v>
      </c>
      <c r="E100" s="234" t="s">
        <v>70</v>
      </c>
      <c r="F100" s="235" t="s">
        <v>91</v>
      </c>
      <c r="G100" s="234" t="s">
        <v>92</v>
      </c>
      <c r="H100" s="234" t="s">
        <v>75</v>
      </c>
      <c r="I100" s="234" t="s">
        <v>195</v>
      </c>
      <c r="J100" s="234" t="s">
        <v>74</v>
      </c>
      <c r="K100" s="234"/>
      <c r="L100" s="234"/>
      <c r="M100" s="234"/>
      <c r="N100" s="234"/>
      <c r="O100" s="234" t="s">
        <v>113</v>
      </c>
      <c r="P100" s="234" t="s">
        <v>77</v>
      </c>
      <c r="Q100" s="236" t="s">
        <v>182</v>
      </c>
      <c r="R100" s="234" t="s">
        <v>143</v>
      </c>
      <c r="S100" s="257" t="s">
        <v>194</v>
      </c>
    </row>
    <row r="101" spans="1:19" s="36" customFormat="1" ht="19.5" customHeight="1">
      <c r="A101" s="115">
        <v>31</v>
      </c>
      <c r="B101" s="116" t="s">
        <v>47</v>
      </c>
      <c r="C101" s="117">
        <f>C102+C106+C104</f>
        <v>598100</v>
      </c>
      <c r="D101" s="118">
        <f>D102+D104+D106</f>
        <v>10600</v>
      </c>
      <c r="E101" s="118">
        <f aca="true" t="shared" si="22" ref="E101:J101">E102+E104+E106</f>
        <v>114500</v>
      </c>
      <c r="F101" s="118">
        <f t="shared" si="22"/>
        <v>268000</v>
      </c>
      <c r="G101" s="118">
        <f t="shared" si="22"/>
        <v>100000</v>
      </c>
      <c r="H101" s="118">
        <f t="shared" si="22"/>
        <v>0</v>
      </c>
      <c r="I101" s="118">
        <f t="shared" si="22"/>
        <v>0</v>
      </c>
      <c r="J101" s="118">
        <f t="shared" si="22"/>
        <v>14000</v>
      </c>
      <c r="K101" s="118">
        <f>K102+K106</f>
        <v>0</v>
      </c>
      <c r="L101" s="118">
        <f>L102+L106</f>
        <v>0</v>
      </c>
      <c r="M101" s="118">
        <f>M102+M106</f>
        <v>0</v>
      </c>
      <c r="N101" s="118">
        <f>N102+N106</f>
        <v>0</v>
      </c>
      <c r="O101" s="118">
        <f>O102+O104+O106</f>
        <v>91000</v>
      </c>
      <c r="P101" s="118">
        <f>P102+P104+P106</f>
        <v>0</v>
      </c>
      <c r="Q101" s="118">
        <f>Q102+Q104+Q106</f>
        <v>0</v>
      </c>
      <c r="R101" s="118">
        <f>R102</f>
        <v>0</v>
      </c>
      <c r="S101" s="246"/>
    </row>
    <row r="102" spans="1:19" s="36" customFormat="1" ht="18.75" customHeight="1">
      <c r="A102" s="115">
        <v>311</v>
      </c>
      <c r="B102" s="116" t="s">
        <v>37</v>
      </c>
      <c r="C102" s="118">
        <f>D102+E102+F102+G102+H102+I102+J102+O102+P102+Q102+R102</f>
        <v>484100</v>
      </c>
      <c r="D102" s="118">
        <f>D103</f>
        <v>9100</v>
      </c>
      <c r="E102" s="118">
        <f aca="true" t="shared" si="23" ref="E102:N102">E103</f>
        <v>95000</v>
      </c>
      <c r="F102" s="118">
        <f>F103</f>
        <v>220000</v>
      </c>
      <c r="G102" s="118">
        <f>G103</f>
        <v>80000</v>
      </c>
      <c r="H102" s="118">
        <f t="shared" si="23"/>
        <v>0</v>
      </c>
      <c r="I102" s="118">
        <f t="shared" si="23"/>
        <v>0</v>
      </c>
      <c r="J102" s="118">
        <f>J103</f>
        <v>10000</v>
      </c>
      <c r="K102" s="118">
        <f t="shared" si="23"/>
        <v>0</v>
      </c>
      <c r="L102" s="118">
        <f t="shared" si="23"/>
        <v>0</v>
      </c>
      <c r="M102" s="118">
        <f t="shared" si="23"/>
        <v>0</v>
      </c>
      <c r="N102" s="118">
        <f t="shared" si="23"/>
        <v>0</v>
      </c>
      <c r="O102" s="118">
        <f>O103</f>
        <v>70000</v>
      </c>
      <c r="P102" s="118">
        <f>P103</f>
        <v>0</v>
      </c>
      <c r="Q102" s="118">
        <f>Q103</f>
        <v>0</v>
      </c>
      <c r="R102" s="118">
        <f>R103</f>
        <v>0</v>
      </c>
      <c r="S102" s="246">
        <f>S103</f>
        <v>7273.9</v>
      </c>
    </row>
    <row r="103" spans="1:19" s="39" customFormat="1" ht="19.5" customHeight="1" hidden="1">
      <c r="A103" s="120">
        <v>3111</v>
      </c>
      <c r="B103" s="121" t="s">
        <v>6</v>
      </c>
      <c r="C103" s="122">
        <f>SUM(D103:R103)</f>
        <v>484100</v>
      </c>
      <c r="D103" s="261">
        <v>9100</v>
      </c>
      <c r="E103" s="122">
        <v>95000</v>
      </c>
      <c r="F103" s="261">
        <v>220000</v>
      </c>
      <c r="G103" s="122">
        <v>80000</v>
      </c>
      <c r="H103" s="122"/>
      <c r="I103" s="122"/>
      <c r="J103" s="261">
        <v>10000</v>
      </c>
      <c r="K103" s="122"/>
      <c r="L103" s="122"/>
      <c r="M103" s="122"/>
      <c r="N103" s="122"/>
      <c r="O103" s="261">
        <v>70000</v>
      </c>
      <c r="P103" s="122"/>
      <c r="Q103" s="122">
        <v>0</v>
      </c>
      <c r="R103" s="122"/>
      <c r="S103" s="247">
        <v>7273.9</v>
      </c>
    </row>
    <row r="104" spans="1:19" s="39" customFormat="1" ht="19.5" customHeight="1">
      <c r="A104" s="115">
        <v>312</v>
      </c>
      <c r="B104" s="116" t="s">
        <v>7</v>
      </c>
      <c r="C104" s="118">
        <f>D104+E104+F104+G104+H104+I104+J104+O104+P104+Q104+R104</f>
        <v>19500</v>
      </c>
      <c r="D104" s="124">
        <f aca="true" t="shared" si="24" ref="D104:J104">SUM(D105)</f>
        <v>0</v>
      </c>
      <c r="E104" s="124">
        <f t="shared" si="24"/>
        <v>3500</v>
      </c>
      <c r="F104" s="124">
        <f t="shared" si="24"/>
        <v>8000</v>
      </c>
      <c r="G104" s="124">
        <f t="shared" si="24"/>
        <v>5000</v>
      </c>
      <c r="H104" s="124">
        <f t="shared" si="24"/>
        <v>0</v>
      </c>
      <c r="I104" s="124">
        <f t="shared" si="24"/>
        <v>0</v>
      </c>
      <c r="J104" s="124">
        <f t="shared" si="24"/>
        <v>0</v>
      </c>
      <c r="K104" s="122"/>
      <c r="L104" s="122"/>
      <c r="M104" s="122"/>
      <c r="N104" s="122"/>
      <c r="O104" s="124">
        <f>SUM(O105)</f>
        <v>3000</v>
      </c>
      <c r="P104" s="124">
        <f>SUM(P105)</f>
        <v>0</v>
      </c>
      <c r="Q104" s="124">
        <f>SUM(Q105)</f>
        <v>0</v>
      </c>
      <c r="R104" s="124">
        <f>SUM(R105)</f>
        <v>0</v>
      </c>
      <c r="S104" s="247"/>
    </row>
    <row r="105" spans="1:19" s="39" customFormat="1" ht="0.75" customHeight="1">
      <c r="A105" s="120">
        <v>3121</v>
      </c>
      <c r="B105" s="121" t="s">
        <v>7</v>
      </c>
      <c r="C105" s="122">
        <f>SUM(D105:R105)</f>
        <v>19500</v>
      </c>
      <c r="D105" s="122"/>
      <c r="E105" s="122">
        <v>3500</v>
      </c>
      <c r="F105" s="261">
        <v>8000</v>
      </c>
      <c r="G105" s="122">
        <v>5000</v>
      </c>
      <c r="H105" s="122"/>
      <c r="I105" s="122"/>
      <c r="J105" s="122"/>
      <c r="K105" s="122"/>
      <c r="L105" s="122"/>
      <c r="M105" s="122"/>
      <c r="N105" s="122"/>
      <c r="O105" s="122">
        <v>3000</v>
      </c>
      <c r="P105" s="122"/>
      <c r="Q105" s="122"/>
      <c r="R105" s="122"/>
      <c r="S105" s="247"/>
    </row>
    <row r="106" spans="1:19" s="36" customFormat="1" ht="17.25" customHeight="1">
      <c r="A106" s="125">
        <v>313</v>
      </c>
      <c r="B106" s="126" t="s">
        <v>38</v>
      </c>
      <c r="C106" s="118">
        <f>D106+E106+F106+G106+H106+I106+J106+O106+P106+Q106+R106</f>
        <v>94500</v>
      </c>
      <c r="D106" s="127">
        <f>D107+D108</f>
        <v>1500</v>
      </c>
      <c r="E106" s="127">
        <f aca="true" t="shared" si="25" ref="E106:N106">E107+E108</f>
        <v>16000</v>
      </c>
      <c r="F106" s="127">
        <f>F107+F108</f>
        <v>40000</v>
      </c>
      <c r="G106" s="127">
        <f>G107+G108</f>
        <v>15000</v>
      </c>
      <c r="H106" s="127">
        <f t="shared" si="25"/>
        <v>0</v>
      </c>
      <c r="I106" s="127">
        <f>I107+I108</f>
        <v>0</v>
      </c>
      <c r="J106" s="127">
        <f>J107+J108</f>
        <v>4000</v>
      </c>
      <c r="K106" s="127">
        <f t="shared" si="25"/>
        <v>0</v>
      </c>
      <c r="L106" s="127">
        <f t="shared" si="25"/>
        <v>0</v>
      </c>
      <c r="M106" s="127">
        <f t="shared" si="25"/>
        <v>0</v>
      </c>
      <c r="N106" s="127">
        <f t="shared" si="25"/>
        <v>0</v>
      </c>
      <c r="O106" s="127">
        <f>O107+O108</f>
        <v>18000</v>
      </c>
      <c r="P106" s="127">
        <f>P107+P108</f>
        <v>0</v>
      </c>
      <c r="Q106" s="127">
        <f>Q107+Q108</f>
        <v>0</v>
      </c>
      <c r="R106" s="127">
        <f>R107+R108</f>
        <v>0</v>
      </c>
      <c r="S106" s="246"/>
    </row>
    <row r="107" spans="1:19" s="39" customFormat="1" ht="19.5" customHeight="1" hidden="1">
      <c r="A107" s="120">
        <v>3132</v>
      </c>
      <c r="B107" s="121" t="s">
        <v>13</v>
      </c>
      <c r="C107" s="122">
        <f>SUM(D107:R107)</f>
        <v>91500</v>
      </c>
      <c r="D107" s="261">
        <v>1500</v>
      </c>
      <c r="E107" s="122">
        <v>16000</v>
      </c>
      <c r="F107" s="261">
        <v>40000</v>
      </c>
      <c r="G107" s="122">
        <v>15000</v>
      </c>
      <c r="H107" s="122"/>
      <c r="I107" s="122"/>
      <c r="J107" s="122">
        <v>4000</v>
      </c>
      <c r="K107" s="122"/>
      <c r="L107" s="122"/>
      <c r="M107" s="122"/>
      <c r="N107" s="122"/>
      <c r="O107" s="261">
        <v>15000</v>
      </c>
      <c r="P107" s="122"/>
      <c r="Q107" s="122">
        <v>0</v>
      </c>
      <c r="R107" s="122"/>
      <c r="S107" s="247"/>
    </row>
    <row r="108" spans="1:19" ht="19.5" customHeight="1" hidden="1">
      <c r="A108" s="128">
        <v>3133</v>
      </c>
      <c r="B108" s="129" t="s">
        <v>48</v>
      </c>
      <c r="C108" s="122">
        <f>SUM(D108:R108)</f>
        <v>3000</v>
      </c>
      <c r="D108" s="122"/>
      <c r="E108" s="130">
        <v>0</v>
      </c>
      <c r="F108" s="130">
        <v>0</v>
      </c>
      <c r="G108" s="130">
        <v>0</v>
      </c>
      <c r="H108" s="130"/>
      <c r="I108" s="130"/>
      <c r="J108" s="130">
        <v>0</v>
      </c>
      <c r="K108" s="122"/>
      <c r="L108" s="122"/>
      <c r="M108" s="122"/>
      <c r="N108" s="122"/>
      <c r="O108" s="130">
        <v>3000</v>
      </c>
      <c r="P108" s="122"/>
      <c r="Q108" s="122">
        <v>0</v>
      </c>
      <c r="R108" s="122"/>
      <c r="S108" s="247"/>
    </row>
    <row r="109" spans="1:19" s="36" customFormat="1" ht="19.5" customHeight="1">
      <c r="A109" s="115">
        <v>32</v>
      </c>
      <c r="B109" s="131" t="s">
        <v>39</v>
      </c>
      <c r="C109" s="118">
        <f aca="true" t="shared" si="26" ref="C109:R109">C110+C115+C122+C130+C135</f>
        <v>643600</v>
      </c>
      <c r="D109" s="117">
        <f t="shared" si="26"/>
        <v>18500</v>
      </c>
      <c r="E109" s="117">
        <f t="shared" si="26"/>
        <v>330500</v>
      </c>
      <c r="F109" s="117">
        <f t="shared" si="26"/>
        <v>32500</v>
      </c>
      <c r="G109" s="117">
        <f t="shared" si="26"/>
        <v>71500</v>
      </c>
      <c r="H109" s="117">
        <f t="shared" si="26"/>
        <v>16600</v>
      </c>
      <c r="I109" s="117">
        <f t="shared" si="26"/>
        <v>37000</v>
      </c>
      <c r="J109" s="117">
        <f t="shared" si="26"/>
        <v>59000</v>
      </c>
      <c r="K109" s="117">
        <f t="shared" si="26"/>
        <v>0</v>
      </c>
      <c r="L109" s="117">
        <f t="shared" si="26"/>
        <v>0</v>
      </c>
      <c r="M109" s="117">
        <f t="shared" si="26"/>
        <v>0</v>
      </c>
      <c r="N109" s="117">
        <f t="shared" si="26"/>
        <v>0</v>
      </c>
      <c r="O109" s="117">
        <f t="shared" si="26"/>
        <v>47000</v>
      </c>
      <c r="P109" s="117">
        <f t="shared" si="26"/>
        <v>5500</v>
      </c>
      <c r="Q109" s="117">
        <f t="shared" si="26"/>
        <v>15000</v>
      </c>
      <c r="R109" s="117">
        <f t="shared" si="26"/>
        <v>10500</v>
      </c>
      <c r="S109" s="246"/>
    </row>
    <row r="110" spans="1:19" s="36" customFormat="1" ht="17.25" customHeight="1">
      <c r="A110" s="115">
        <v>321</v>
      </c>
      <c r="B110" s="131" t="s">
        <v>40</v>
      </c>
      <c r="C110" s="118">
        <f>D110+E110+F110+G110+H110+I110+J110+O110+P110+Q110+R110</f>
        <v>82000</v>
      </c>
      <c r="D110" s="118">
        <f aca="true" t="shared" si="27" ref="D110:Q110">D111+D112+D113+D114</f>
        <v>0</v>
      </c>
      <c r="E110" s="118">
        <f t="shared" si="27"/>
        <v>31000</v>
      </c>
      <c r="F110" s="118">
        <f t="shared" si="27"/>
        <v>12500</v>
      </c>
      <c r="G110" s="118">
        <f t="shared" si="27"/>
        <v>14000</v>
      </c>
      <c r="H110" s="118">
        <f t="shared" si="27"/>
        <v>0</v>
      </c>
      <c r="I110" s="118">
        <f t="shared" si="27"/>
        <v>7000</v>
      </c>
      <c r="J110" s="118">
        <f t="shared" si="27"/>
        <v>10000</v>
      </c>
      <c r="K110" s="118">
        <f t="shared" si="27"/>
        <v>0</v>
      </c>
      <c r="L110" s="118">
        <f t="shared" si="27"/>
        <v>0</v>
      </c>
      <c r="M110" s="118">
        <f t="shared" si="27"/>
        <v>0</v>
      </c>
      <c r="N110" s="118">
        <f t="shared" si="27"/>
        <v>0</v>
      </c>
      <c r="O110" s="118">
        <f>O111+O112+O113+O114</f>
        <v>3000</v>
      </c>
      <c r="P110" s="118">
        <f t="shared" si="27"/>
        <v>2500</v>
      </c>
      <c r="Q110" s="118">
        <f t="shared" si="27"/>
        <v>0</v>
      </c>
      <c r="R110" s="118">
        <f>R111+R112+R113+R114</f>
        <v>2000</v>
      </c>
      <c r="S110" s="246"/>
    </row>
    <row r="111" spans="1:19" s="36" customFormat="1" ht="19.5" customHeight="1" hidden="1">
      <c r="A111" s="120">
        <v>3212</v>
      </c>
      <c r="B111" s="121" t="s">
        <v>64</v>
      </c>
      <c r="C111" s="122">
        <f>SUM(D111:R111)</f>
        <v>20500</v>
      </c>
      <c r="D111" s="122"/>
      <c r="E111" s="122">
        <v>5000</v>
      </c>
      <c r="F111" s="261">
        <v>8500</v>
      </c>
      <c r="G111" s="122">
        <v>7000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22">
        <v>0</v>
      </c>
      <c r="R111" s="122"/>
      <c r="S111" s="246"/>
    </row>
    <row r="112" spans="1:19" s="39" customFormat="1" ht="19.5" customHeight="1" hidden="1">
      <c r="A112" s="120">
        <v>3211</v>
      </c>
      <c r="B112" s="132" t="s">
        <v>8</v>
      </c>
      <c r="C112" s="122">
        <f>SUM(D112:R112)</f>
        <v>45000</v>
      </c>
      <c r="D112" s="122">
        <v>0</v>
      </c>
      <c r="E112" s="130">
        <v>20000</v>
      </c>
      <c r="F112" s="130">
        <v>3000</v>
      </c>
      <c r="G112" s="130">
        <v>4000</v>
      </c>
      <c r="H112" s="130"/>
      <c r="I112" s="267">
        <v>4000</v>
      </c>
      <c r="J112" s="130">
        <v>8000</v>
      </c>
      <c r="K112" s="122"/>
      <c r="L112" s="122"/>
      <c r="M112" s="122"/>
      <c r="N112" s="122"/>
      <c r="O112" s="130">
        <v>3000</v>
      </c>
      <c r="P112" s="122">
        <v>1000</v>
      </c>
      <c r="Q112" s="122"/>
      <c r="R112" s="122">
        <v>2000</v>
      </c>
      <c r="S112" s="247"/>
    </row>
    <row r="113" spans="1:19" ht="19.5" customHeight="1" hidden="1">
      <c r="A113" s="128">
        <v>3213</v>
      </c>
      <c r="B113" s="129" t="s">
        <v>49</v>
      </c>
      <c r="C113" s="122">
        <f>SUM(D113:P113)</f>
        <v>11000</v>
      </c>
      <c r="D113" s="122"/>
      <c r="E113" s="130">
        <v>4000</v>
      </c>
      <c r="F113" s="130"/>
      <c r="G113" s="130">
        <v>1000</v>
      </c>
      <c r="H113" s="130"/>
      <c r="I113" s="267">
        <v>3000</v>
      </c>
      <c r="J113" s="130">
        <v>2000</v>
      </c>
      <c r="K113" s="122"/>
      <c r="L113" s="122"/>
      <c r="M113" s="122"/>
      <c r="N113" s="122"/>
      <c r="O113" s="130"/>
      <c r="P113" s="122">
        <v>1000</v>
      </c>
      <c r="Q113" s="122"/>
      <c r="R113" s="122"/>
      <c r="S113" s="247"/>
    </row>
    <row r="114" spans="1:19" ht="19.5" customHeight="1" hidden="1">
      <c r="A114" s="128">
        <v>3214</v>
      </c>
      <c r="B114" s="129" t="s">
        <v>99</v>
      </c>
      <c r="C114" s="122">
        <f>SUM(D114:P114)</f>
        <v>5500</v>
      </c>
      <c r="D114" s="122"/>
      <c r="E114" s="130">
        <v>2000</v>
      </c>
      <c r="F114" s="130">
        <v>1000</v>
      </c>
      <c r="G114" s="130">
        <v>2000</v>
      </c>
      <c r="H114" s="130"/>
      <c r="I114" s="267">
        <v>0</v>
      </c>
      <c r="J114" s="130"/>
      <c r="K114" s="122"/>
      <c r="L114" s="122"/>
      <c r="M114" s="122"/>
      <c r="N114" s="122"/>
      <c r="O114" s="130"/>
      <c r="P114" s="122">
        <v>500</v>
      </c>
      <c r="Q114" s="122"/>
      <c r="R114" s="122"/>
      <c r="S114" s="247"/>
    </row>
    <row r="115" spans="1:19" s="36" customFormat="1" ht="16.5" customHeight="1">
      <c r="A115" s="115">
        <v>322</v>
      </c>
      <c r="B115" s="133" t="s">
        <v>50</v>
      </c>
      <c r="C115" s="118">
        <f>D115+E115+F115+G115+H115+I115+J115+O115+P115+Q115+R115</f>
        <v>360000</v>
      </c>
      <c r="D115" s="118">
        <f aca="true" t="shared" si="28" ref="D115:Q115">SUM(D116:D121)</f>
        <v>18500</v>
      </c>
      <c r="E115" s="118">
        <f t="shared" si="28"/>
        <v>183000</v>
      </c>
      <c r="F115" s="118">
        <f t="shared" si="28"/>
        <v>20000</v>
      </c>
      <c r="G115" s="118">
        <f t="shared" si="28"/>
        <v>26000</v>
      </c>
      <c r="H115" s="118">
        <f t="shared" si="28"/>
        <v>16600</v>
      </c>
      <c r="I115" s="118">
        <f t="shared" si="28"/>
        <v>15000</v>
      </c>
      <c r="J115" s="118">
        <f t="shared" si="28"/>
        <v>35000</v>
      </c>
      <c r="K115" s="118">
        <f t="shared" si="28"/>
        <v>0</v>
      </c>
      <c r="L115" s="118">
        <f t="shared" si="28"/>
        <v>0</v>
      </c>
      <c r="M115" s="118">
        <f t="shared" si="28"/>
        <v>0</v>
      </c>
      <c r="N115" s="118">
        <f t="shared" si="28"/>
        <v>0</v>
      </c>
      <c r="O115" s="118">
        <f>SUM(O116:O121)</f>
        <v>42000</v>
      </c>
      <c r="P115" s="118">
        <f t="shared" si="28"/>
        <v>1000</v>
      </c>
      <c r="Q115" s="118">
        <f t="shared" si="28"/>
        <v>0</v>
      </c>
      <c r="R115" s="118">
        <f>SUM(R116:R121)</f>
        <v>2900</v>
      </c>
      <c r="S115" s="246">
        <f>S116+S117</f>
        <v>172.09</v>
      </c>
    </row>
    <row r="116" spans="1:19" ht="19.5" customHeight="1" hidden="1">
      <c r="A116" s="128">
        <v>3221</v>
      </c>
      <c r="B116" s="129" t="s">
        <v>14</v>
      </c>
      <c r="C116" s="122">
        <f>SUM(D116:R116)</f>
        <v>99400</v>
      </c>
      <c r="D116" s="261">
        <v>18500</v>
      </c>
      <c r="E116" s="130">
        <v>50000</v>
      </c>
      <c r="F116" s="122"/>
      <c r="G116" s="122">
        <v>5000</v>
      </c>
      <c r="H116" s="261">
        <v>5000</v>
      </c>
      <c r="I116" s="261">
        <v>5000</v>
      </c>
      <c r="J116" s="267">
        <v>10000</v>
      </c>
      <c r="K116" s="122"/>
      <c r="L116" s="122"/>
      <c r="M116" s="122"/>
      <c r="N116" s="122"/>
      <c r="O116" s="130">
        <v>2000</v>
      </c>
      <c r="P116" s="122">
        <v>1000</v>
      </c>
      <c r="Q116" s="122"/>
      <c r="R116" s="122">
        <v>2900</v>
      </c>
      <c r="S116" s="247"/>
    </row>
    <row r="117" spans="1:19" ht="19.5" customHeight="1" hidden="1">
      <c r="A117" s="128">
        <v>3222</v>
      </c>
      <c r="B117" s="129" t="s">
        <v>26</v>
      </c>
      <c r="C117" s="122">
        <f>SUM(D117:P117)</f>
        <v>171600</v>
      </c>
      <c r="D117" s="122"/>
      <c r="E117" s="130">
        <v>80000</v>
      </c>
      <c r="F117" s="122">
        <v>20000</v>
      </c>
      <c r="G117" s="122">
        <v>15000</v>
      </c>
      <c r="H117" s="261">
        <v>6600</v>
      </c>
      <c r="I117" s="122">
        <v>0</v>
      </c>
      <c r="J117" s="130">
        <v>10000</v>
      </c>
      <c r="K117" s="122"/>
      <c r="L117" s="122"/>
      <c r="M117" s="122"/>
      <c r="N117" s="122"/>
      <c r="O117" s="130">
        <v>40000</v>
      </c>
      <c r="P117" s="122"/>
      <c r="Q117" s="122">
        <v>0</v>
      </c>
      <c r="R117" s="122"/>
      <c r="S117" s="247">
        <v>172.09</v>
      </c>
    </row>
    <row r="118" spans="1:19" ht="19.5" customHeight="1" hidden="1">
      <c r="A118" s="128">
        <v>3223</v>
      </c>
      <c r="B118" s="129" t="s">
        <v>9</v>
      </c>
      <c r="C118" s="122">
        <f>SUM(D118:P118)</f>
        <v>40000</v>
      </c>
      <c r="D118" s="122"/>
      <c r="E118" s="130">
        <v>25000</v>
      </c>
      <c r="F118" s="122">
        <v>0</v>
      </c>
      <c r="G118" s="122">
        <v>5000</v>
      </c>
      <c r="H118" s="122"/>
      <c r="I118" s="261">
        <v>10000</v>
      </c>
      <c r="J118" s="130"/>
      <c r="K118" s="122"/>
      <c r="L118" s="122"/>
      <c r="M118" s="122"/>
      <c r="N118" s="122"/>
      <c r="O118" s="130"/>
      <c r="P118" s="122"/>
      <c r="Q118" s="122"/>
      <c r="R118" s="122"/>
      <c r="S118" s="247"/>
    </row>
    <row r="119" spans="1:19" ht="19.5" customHeight="1" hidden="1">
      <c r="A119" s="128">
        <v>3224</v>
      </c>
      <c r="B119" s="129" t="s">
        <v>51</v>
      </c>
      <c r="C119" s="122">
        <f>SUM(D119:P119)</f>
        <v>8000</v>
      </c>
      <c r="D119" s="122"/>
      <c r="E119" s="130">
        <v>8000</v>
      </c>
      <c r="F119" s="122"/>
      <c r="G119" s="122"/>
      <c r="H119" s="122"/>
      <c r="I119" s="122"/>
      <c r="J119" s="130"/>
      <c r="K119" s="122"/>
      <c r="L119" s="122"/>
      <c r="M119" s="122"/>
      <c r="N119" s="122"/>
      <c r="O119" s="130"/>
      <c r="P119" s="122"/>
      <c r="Q119" s="122"/>
      <c r="R119" s="122"/>
      <c r="S119" s="247"/>
    </row>
    <row r="120" spans="1:19" s="39" customFormat="1" ht="19.5" customHeight="1" hidden="1">
      <c r="A120" s="120">
        <v>3225</v>
      </c>
      <c r="B120" s="121" t="s">
        <v>15</v>
      </c>
      <c r="C120" s="122">
        <f>SUM(D120:P120)</f>
        <v>30000</v>
      </c>
      <c r="D120" s="122"/>
      <c r="E120" s="130">
        <v>10000</v>
      </c>
      <c r="F120" s="122"/>
      <c r="G120" s="122"/>
      <c r="H120" s="267">
        <v>5000</v>
      </c>
      <c r="I120" s="130"/>
      <c r="J120" s="123">
        <v>15000</v>
      </c>
      <c r="K120" s="122"/>
      <c r="L120" s="122"/>
      <c r="M120" s="122"/>
      <c r="N120" s="122"/>
      <c r="O120" s="123"/>
      <c r="P120" s="122">
        <v>0</v>
      </c>
      <c r="Q120" s="122"/>
      <c r="R120" s="122"/>
      <c r="S120" s="247"/>
    </row>
    <row r="121" spans="1:19" s="39" customFormat="1" ht="19.5" customHeight="1" hidden="1">
      <c r="A121" s="134">
        <v>3227</v>
      </c>
      <c r="B121" s="135" t="s">
        <v>34</v>
      </c>
      <c r="C121" s="122">
        <f>SUM(D121:P121)</f>
        <v>11000</v>
      </c>
      <c r="D121" s="136"/>
      <c r="E121" s="136">
        <v>10000</v>
      </c>
      <c r="F121" s="136"/>
      <c r="G121" s="136">
        <v>1000</v>
      </c>
      <c r="H121" s="136"/>
      <c r="I121" s="136"/>
      <c r="J121" s="136"/>
      <c r="K121" s="136"/>
      <c r="L121" s="136"/>
      <c r="M121" s="136"/>
      <c r="N121" s="136"/>
      <c r="O121" s="136"/>
      <c r="P121" s="122"/>
      <c r="Q121" s="122"/>
      <c r="R121" s="136"/>
      <c r="S121" s="247"/>
    </row>
    <row r="122" spans="1:19" ht="15.75" customHeight="1">
      <c r="A122" s="137">
        <v>323</v>
      </c>
      <c r="B122" s="138" t="s">
        <v>43</v>
      </c>
      <c r="C122" s="118">
        <f>D122+E122+F122+G122+H122+I122+J122+O122+P122+Q122+R122</f>
        <v>160600</v>
      </c>
      <c r="D122" s="119">
        <f>D123+D124+D125+D126+D127+D128+D129</f>
        <v>0</v>
      </c>
      <c r="E122" s="119">
        <f>E123+E124+E125+E126+E127+E128+E129</f>
        <v>89000</v>
      </c>
      <c r="F122" s="118">
        <f aca="true" t="shared" si="29" ref="F122:Q122">SUM(F123:F129)</f>
        <v>0</v>
      </c>
      <c r="G122" s="118">
        <f t="shared" si="29"/>
        <v>30000</v>
      </c>
      <c r="H122" s="118">
        <f t="shared" si="29"/>
        <v>0</v>
      </c>
      <c r="I122" s="118">
        <f t="shared" si="29"/>
        <v>9000</v>
      </c>
      <c r="J122" s="119">
        <f>J123+J124+J125+J126+J127+J128+J129</f>
        <v>8000</v>
      </c>
      <c r="K122" s="118">
        <f t="shared" si="29"/>
        <v>0</v>
      </c>
      <c r="L122" s="118">
        <f t="shared" si="29"/>
        <v>0</v>
      </c>
      <c r="M122" s="118">
        <f t="shared" si="29"/>
        <v>0</v>
      </c>
      <c r="N122" s="118">
        <f t="shared" si="29"/>
        <v>0</v>
      </c>
      <c r="O122" s="118">
        <f>SUM(O123:O129)</f>
        <v>2000</v>
      </c>
      <c r="P122" s="119">
        <f>P123+P124+P125+P126+P127+P128+P129</f>
        <v>2000</v>
      </c>
      <c r="Q122" s="118">
        <f t="shared" si="29"/>
        <v>15000</v>
      </c>
      <c r="R122" s="119">
        <f>R123+R124+R125+R126+R127+R128+R129</f>
        <v>5600</v>
      </c>
      <c r="S122" s="246">
        <f>SUM(S123:S129)</f>
        <v>1457.64</v>
      </c>
    </row>
    <row r="123" spans="1:19" ht="19.5" customHeight="1" hidden="1">
      <c r="A123" s="128">
        <v>3231</v>
      </c>
      <c r="B123" s="129" t="s">
        <v>52</v>
      </c>
      <c r="C123" s="122">
        <f aca="true" t="shared" si="30" ref="C123:C128">SUM(D123:P123)</f>
        <v>23000</v>
      </c>
      <c r="D123" s="122"/>
      <c r="E123" s="130">
        <v>20000</v>
      </c>
      <c r="F123" s="130"/>
      <c r="G123" s="130"/>
      <c r="H123" s="130"/>
      <c r="I123" s="130"/>
      <c r="J123" s="267">
        <v>2000</v>
      </c>
      <c r="K123" s="122"/>
      <c r="L123" s="122"/>
      <c r="M123" s="122"/>
      <c r="N123" s="122"/>
      <c r="O123" s="130"/>
      <c r="P123" s="122">
        <v>1000</v>
      </c>
      <c r="Q123" s="122"/>
      <c r="R123" s="261">
        <v>2500</v>
      </c>
      <c r="S123" s="247"/>
    </row>
    <row r="124" spans="1:19" ht="19.5" customHeight="1" hidden="1">
      <c r="A124" s="128">
        <v>3232</v>
      </c>
      <c r="B124" s="139" t="s">
        <v>16</v>
      </c>
      <c r="C124" s="122">
        <f t="shared" si="30"/>
        <v>40000</v>
      </c>
      <c r="D124" s="122"/>
      <c r="E124" s="130">
        <v>25000</v>
      </c>
      <c r="F124" s="130"/>
      <c r="G124" s="130">
        <v>10000</v>
      </c>
      <c r="H124" s="130"/>
      <c r="I124" s="267">
        <v>3000</v>
      </c>
      <c r="J124" s="267">
        <v>2000</v>
      </c>
      <c r="K124" s="122"/>
      <c r="L124" s="122"/>
      <c r="M124" s="122"/>
      <c r="N124" s="122"/>
      <c r="O124" s="130"/>
      <c r="P124" s="122"/>
      <c r="Q124" s="122">
        <v>15000</v>
      </c>
      <c r="R124" s="122"/>
      <c r="S124" s="247"/>
    </row>
    <row r="125" spans="1:19" ht="19.5" customHeight="1" hidden="1">
      <c r="A125" s="128">
        <v>3233</v>
      </c>
      <c r="B125" s="139" t="s">
        <v>17</v>
      </c>
      <c r="C125" s="122">
        <f t="shared" si="30"/>
        <v>1000</v>
      </c>
      <c r="D125" s="122"/>
      <c r="E125" s="130">
        <v>1000</v>
      </c>
      <c r="F125" s="130"/>
      <c r="G125" s="130"/>
      <c r="H125" s="130"/>
      <c r="I125" s="130"/>
      <c r="J125" s="130"/>
      <c r="K125" s="122"/>
      <c r="L125" s="122"/>
      <c r="M125" s="122"/>
      <c r="N125" s="122"/>
      <c r="O125" s="130"/>
      <c r="P125" s="122"/>
      <c r="Q125" s="122"/>
      <c r="R125" s="122"/>
      <c r="S125" s="247">
        <v>1457.64</v>
      </c>
    </row>
    <row r="126" spans="1:19" ht="19.5" customHeight="1" hidden="1">
      <c r="A126" s="128">
        <v>3236</v>
      </c>
      <c r="B126" s="129" t="s">
        <v>96</v>
      </c>
      <c r="C126" s="122">
        <f t="shared" si="30"/>
        <v>9000</v>
      </c>
      <c r="D126" s="122"/>
      <c r="E126" s="130">
        <v>8000</v>
      </c>
      <c r="F126" s="130"/>
      <c r="G126" s="130"/>
      <c r="H126" s="130"/>
      <c r="I126" s="130">
        <v>1000</v>
      </c>
      <c r="J126" s="130"/>
      <c r="K126" s="122"/>
      <c r="L126" s="122"/>
      <c r="M126" s="122"/>
      <c r="N126" s="122"/>
      <c r="O126" s="130"/>
      <c r="P126" s="122"/>
      <c r="Q126" s="122"/>
      <c r="R126" s="122"/>
      <c r="S126" s="247"/>
    </row>
    <row r="127" spans="1:19" ht="19.5" customHeight="1" hidden="1">
      <c r="A127" s="128">
        <v>3237</v>
      </c>
      <c r="B127" s="129" t="s">
        <v>18</v>
      </c>
      <c r="C127" s="122">
        <f t="shared" si="30"/>
        <v>18000</v>
      </c>
      <c r="D127" s="122"/>
      <c r="E127" s="130">
        <v>8000</v>
      </c>
      <c r="F127" s="130"/>
      <c r="G127" s="130">
        <v>5000</v>
      </c>
      <c r="H127" s="130"/>
      <c r="I127" s="267">
        <v>1000</v>
      </c>
      <c r="J127" s="267">
        <v>2000</v>
      </c>
      <c r="K127" s="122"/>
      <c r="L127" s="122"/>
      <c r="M127" s="122"/>
      <c r="N127" s="122"/>
      <c r="O127" s="130">
        <v>2000</v>
      </c>
      <c r="P127" s="122"/>
      <c r="Q127" s="122"/>
      <c r="R127" s="122">
        <v>0</v>
      </c>
      <c r="S127" s="247"/>
    </row>
    <row r="128" spans="1:19" s="39" customFormat="1" ht="19.5" customHeight="1" hidden="1">
      <c r="A128" s="120">
        <v>3238</v>
      </c>
      <c r="B128" s="121" t="s">
        <v>19</v>
      </c>
      <c r="C128" s="122">
        <f t="shared" si="30"/>
        <v>9000</v>
      </c>
      <c r="D128" s="122">
        <v>0</v>
      </c>
      <c r="E128" s="122">
        <v>7000</v>
      </c>
      <c r="F128" s="122"/>
      <c r="G128" s="122"/>
      <c r="H128" s="122"/>
      <c r="I128" s="122">
        <v>2000</v>
      </c>
      <c r="J128" s="122"/>
      <c r="K128" s="122"/>
      <c r="L128" s="122"/>
      <c r="M128" s="122"/>
      <c r="N128" s="122"/>
      <c r="O128" s="122"/>
      <c r="P128" s="122"/>
      <c r="Q128" s="122"/>
      <c r="R128" s="122">
        <v>0</v>
      </c>
      <c r="S128" s="247"/>
    </row>
    <row r="129" spans="1:19" ht="19.5" customHeight="1" hidden="1">
      <c r="A129" s="128">
        <v>3239</v>
      </c>
      <c r="B129" s="129" t="s">
        <v>20</v>
      </c>
      <c r="C129" s="122">
        <f>SUM(D129:R129)</f>
        <v>43100</v>
      </c>
      <c r="D129" s="122"/>
      <c r="E129" s="130">
        <v>20000</v>
      </c>
      <c r="F129" s="122"/>
      <c r="G129" s="122">
        <v>15000</v>
      </c>
      <c r="H129" s="122"/>
      <c r="I129" s="261">
        <v>2000</v>
      </c>
      <c r="J129" s="267">
        <v>2000</v>
      </c>
      <c r="K129" s="122"/>
      <c r="L129" s="122"/>
      <c r="M129" s="122"/>
      <c r="N129" s="122"/>
      <c r="O129" s="130"/>
      <c r="P129" s="122">
        <v>1000</v>
      </c>
      <c r="Q129" s="122"/>
      <c r="R129" s="122">
        <v>3100</v>
      </c>
      <c r="S129" s="247"/>
    </row>
    <row r="130" spans="1:19" s="36" customFormat="1" ht="18.75" customHeight="1">
      <c r="A130" s="115">
        <v>324</v>
      </c>
      <c r="B130" s="116" t="s">
        <v>54</v>
      </c>
      <c r="C130" s="118">
        <f>D130+E130+F130+G130+H130+I130+J130+O130+P130+Q130</f>
        <v>5000</v>
      </c>
      <c r="D130" s="118">
        <f aca="true" t="shared" si="31" ref="D130:R130">D131</f>
        <v>0</v>
      </c>
      <c r="E130" s="118">
        <f t="shared" si="31"/>
        <v>0</v>
      </c>
      <c r="F130" s="118">
        <f t="shared" si="31"/>
        <v>0</v>
      </c>
      <c r="G130" s="118">
        <f t="shared" si="31"/>
        <v>0</v>
      </c>
      <c r="H130" s="118">
        <f t="shared" si="31"/>
        <v>0</v>
      </c>
      <c r="I130" s="118">
        <f t="shared" si="31"/>
        <v>0</v>
      </c>
      <c r="J130" s="118">
        <f t="shared" si="31"/>
        <v>5000</v>
      </c>
      <c r="K130" s="118">
        <f t="shared" si="31"/>
        <v>0</v>
      </c>
      <c r="L130" s="118">
        <f t="shared" si="31"/>
        <v>0</v>
      </c>
      <c r="M130" s="118">
        <f t="shared" si="31"/>
        <v>0</v>
      </c>
      <c r="N130" s="118">
        <f t="shared" si="31"/>
        <v>0</v>
      </c>
      <c r="O130" s="118">
        <f t="shared" si="31"/>
        <v>0</v>
      </c>
      <c r="P130" s="118">
        <f t="shared" si="31"/>
        <v>0</v>
      </c>
      <c r="Q130" s="118">
        <f t="shared" si="31"/>
        <v>0</v>
      </c>
      <c r="R130" s="118">
        <f t="shared" si="31"/>
        <v>0</v>
      </c>
      <c r="S130" s="246"/>
    </row>
    <row r="131" spans="1:19" ht="19.5" customHeight="1" hidden="1">
      <c r="A131" s="128">
        <v>3241</v>
      </c>
      <c r="B131" s="129" t="s">
        <v>55</v>
      </c>
      <c r="C131" s="122">
        <f>SUM(D131:Q131)</f>
        <v>5000</v>
      </c>
      <c r="D131" s="122"/>
      <c r="E131" s="130"/>
      <c r="F131" s="122"/>
      <c r="G131" s="122"/>
      <c r="H131" s="122"/>
      <c r="I131" s="122"/>
      <c r="J131" s="130">
        <v>5000</v>
      </c>
      <c r="K131" s="122"/>
      <c r="L131" s="122"/>
      <c r="M131" s="122"/>
      <c r="N131" s="122"/>
      <c r="O131" s="130"/>
      <c r="P131" s="122"/>
      <c r="Q131" s="122">
        <v>0</v>
      </c>
      <c r="R131" s="122"/>
      <c r="S131" s="247"/>
    </row>
    <row r="132" spans="1:19" ht="19.5" customHeight="1">
      <c r="A132" s="115">
        <v>343</v>
      </c>
      <c r="B132" s="116" t="s">
        <v>186</v>
      </c>
      <c r="C132" s="118">
        <f>SUM(D132:Q132)</f>
        <v>200</v>
      </c>
      <c r="D132" s="122"/>
      <c r="E132" s="117">
        <v>200</v>
      </c>
      <c r="F132" s="122"/>
      <c r="G132" s="122"/>
      <c r="H132" s="122"/>
      <c r="I132" s="122"/>
      <c r="J132" s="130"/>
      <c r="K132" s="122"/>
      <c r="L132" s="122"/>
      <c r="M132" s="122"/>
      <c r="N132" s="122"/>
      <c r="O132" s="130"/>
      <c r="P132" s="122"/>
      <c r="Q132" s="122"/>
      <c r="R132" s="122"/>
      <c r="S132" s="247"/>
    </row>
    <row r="133" spans="1:19" ht="31.5" customHeight="1">
      <c r="A133" s="202">
        <v>372</v>
      </c>
      <c r="B133" s="133" t="s">
        <v>172</v>
      </c>
      <c r="C133" s="118">
        <f>SUM(D133:R133)</f>
        <v>235000</v>
      </c>
      <c r="D133" s="122"/>
      <c r="E133" s="130"/>
      <c r="F133" s="122"/>
      <c r="G133" s="122"/>
      <c r="H133" s="122"/>
      <c r="I133" s="122"/>
      <c r="J133" s="130"/>
      <c r="K133" s="122"/>
      <c r="L133" s="122"/>
      <c r="M133" s="122"/>
      <c r="N133" s="122"/>
      <c r="O133" s="117">
        <f>SUM(O134:O143)</f>
        <v>235000</v>
      </c>
      <c r="P133" s="122"/>
      <c r="Q133" s="122"/>
      <c r="R133" s="122"/>
      <c r="S133" s="247"/>
    </row>
    <row r="134" spans="1:19" ht="18.75" customHeight="1" hidden="1">
      <c r="A134" s="203">
        <v>3722</v>
      </c>
      <c r="B134" s="245" t="s">
        <v>173</v>
      </c>
      <c r="C134" s="122">
        <f>SUM(D134:R134)</f>
        <v>180000</v>
      </c>
      <c r="D134" s="122"/>
      <c r="E134" s="130"/>
      <c r="F134" s="122"/>
      <c r="G134" s="122"/>
      <c r="H134" s="122"/>
      <c r="I134" s="122"/>
      <c r="J134" s="130"/>
      <c r="K134" s="122"/>
      <c r="L134" s="122"/>
      <c r="M134" s="122"/>
      <c r="N134" s="122"/>
      <c r="O134" s="130">
        <v>180000</v>
      </c>
      <c r="P134" s="122"/>
      <c r="Q134" s="122"/>
      <c r="R134" s="122"/>
      <c r="S134" s="247"/>
    </row>
    <row r="135" spans="1:19" s="36" customFormat="1" ht="15.75" customHeight="1">
      <c r="A135" s="115">
        <v>329</v>
      </c>
      <c r="B135" s="116" t="s">
        <v>46</v>
      </c>
      <c r="C135" s="118">
        <f>D135+E135+F135+G135+H135+I135+J135+O135+P135+Q135</f>
        <v>36000</v>
      </c>
      <c r="D135" s="118">
        <f aca="true" t="shared" si="32" ref="D135:Q135">D136+D137+D138+D139+D142</f>
        <v>0</v>
      </c>
      <c r="E135" s="118">
        <f t="shared" si="32"/>
        <v>27500</v>
      </c>
      <c r="F135" s="118">
        <f t="shared" si="32"/>
        <v>0</v>
      </c>
      <c r="G135" s="118">
        <f t="shared" si="32"/>
        <v>1500</v>
      </c>
      <c r="H135" s="118">
        <f t="shared" si="32"/>
        <v>0</v>
      </c>
      <c r="I135" s="118">
        <f>I136+I137+I138+I139+I142</f>
        <v>6000</v>
      </c>
      <c r="J135" s="118">
        <f t="shared" si="32"/>
        <v>1000</v>
      </c>
      <c r="K135" s="118">
        <f t="shared" si="32"/>
        <v>0</v>
      </c>
      <c r="L135" s="118">
        <f t="shared" si="32"/>
        <v>0</v>
      </c>
      <c r="M135" s="118">
        <f t="shared" si="32"/>
        <v>0</v>
      </c>
      <c r="N135" s="118">
        <f t="shared" si="32"/>
        <v>0</v>
      </c>
      <c r="O135" s="118">
        <f>O136+O137+O138+O139+O142</f>
        <v>0</v>
      </c>
      <c r="P135" s="118">
        <f t="shared" si="32"/>
        <v>0</v>
      </c>
      <c r="Q135" s="118">
        <f t="shared" si="32"/>
        <v>0</v>
      </c>
      <c r="R135" s="118">
        <f>R136+R137+R138+R139+R142</f>
        <v>0</v>
      </c>
      <c r="S135" s="246"/>
    </row>
    <row r="136" spans="1:19" s="36" customFormat="1" ht="19.5" customHeight="1" hidden="1">
      <c r="A136" s="120">
        <v>3291</v>
      </c>
      <c r="B136" s="121" t="s">
        <v>100</v>
      </c>
      <c r="C136" s="122">
        <f>SUM(D136:P136)</f>
        <v>4000</v>
      </c>
      <c r="D136" s="118"/>
      <c r="E136" s="122">
        <v>1500</v>
      </c>
      <c r="F136" s="118"/>
      <c r="G136" s="122">
        <v>1500</v>
      </c>
      <c r="H136" s="118"/>
      <c r="I136" s="122">
        <v>1000</v>
      </c>
      <c r="J136" s="118"/>
      <c r="K136" s="118"/>
      <c r="L136" s="118"/>
      <c r="M136" s="118"/>
      <c r="N136" s="118"/>
      <c r="O136" s="118"/>
      <c r="P136" s="118"/>
      <c r="Q136" s="118"/>
      <c r="R136" s="118"/>
      <c r="S136" s="246"/>
    </row>
    <row r="137" spans="1:19" s="39" customFormat="1" ht="19.5" customHeight="1" hidden="1">
      <c r="A137" s="120">
        <v>3292</v>
      </c>
      <c r="B137" s="121" t="s">
        <v>21</v>
      </c>
      <c r="C137" s="122">
        <f>SUM(D137:P137)</f>
        <v>15000</v>
      </c>
      <c r="D137" s="122">
        <v>0</v>
      </c>
      <c r="E137" s="130">
        <v>15000</v>
      </c>
      <c r="F137" s="122"/>
      <c r="G137" s="122"/>
      <c r="H137" s="122"/>
      <c r="I137" s="122"/>
      <c r="J137" s="130"/>
      <c r="K137" s="122"/>
      <c r="L137" s="122"/>
      <c r="M137" s="122"/>
      <c r="N137" s="122"/>
      <c r="O137" s="130"/>
      <c r="P137" s="122"/>
      <c r="Q137" s="122">
        <f>P137*103.1%</f>
        <v>0</v>
      </c>
      <c r="R137" s="122">
        <v>0</v>
      </c>
      <c r="S137" s="247"/>
    </row>
    <row r="138" spans="1:19" s="39" customFormat="1" ht="19.5" customHeight="1" hidden="1">
      <c r="A138" s="134">
        <v>3293</v>
      </c>
      <c r="B138" s="135" t="s">
        <v>22</v>
      </c>
      <c r="C138" s="122">
        <f>SUM(D138:P138)</f>
        <v>1000</v>
      </c>
      <c r="D138" s="136"/>
      <c r="E138" s="136">
        <v>0</v>
      </c>
      <c r="F138" s="136"/>
      <c r="G138" s="136"/>
      <c r="H138" s="136"/>
      <c r="I138" s="136">
        <v>1000</v>
      </c>
      <c r="J138" s="136"/>
      <c r="K138" s="136"/>
      <c r="L138" s="136"/>
      <c r="M138" s="136"/>
      <c r="N138" s="136"/>
      <c r="O138" s="136"/>
      <c r="P138" s="122"/>
      <c r="Q138" s="122"/>
      <c r="R138" s="136"/>
      <c r="S138" s="247"/>
    </row>
    <row r="139" spans="1:19" s="39" customFormat="1" ht="19.5" customHeight="1" hidden="1">
      <c r="A139" s="134">
        <v>3294</v>
      </c>
      <c r="B139" s="135" t="s">
        <v>31</v>
      </c>
      <c r="C139" s="122">
        <f>SUM(D139:P139)</f>
        <v>3000</v>
      </c>
      <c r="D139" s="136"/>
      <c r="E139" s="136">
        <v>2000</v>
      </c>
      <c r="F139" s="136"/>
      <c r="G139" s="136"/>
      <c r="H139" s="136"/>
      <c r="I139" s="268">
        <v>1000</v>
      </c>
      <c r="J139" s="136"/>
      <c r="K139" s="136"/>
      <c r="L139" s="136"/>
      <c r="M139" s="136"/>
      <c r="N139" s="136"/>
      <c r="O139" s="136"/>
      <c r="P139" s="122"/>
      <c r="Q139" s="122"/>
      <c r="R139" s="136"/>
      <c r="S139" s="247"/>
    </row>
    <row r="140" spans="1:19" s="39" customFormat="1" ht="19.5" customHeight="1" hidden="1">
      <c r="A140" s="134">
        <v>3295</v>
      </c>
      <c r="B140" s="135" t="s">
        <v>35</v>
      </c>
      <c r="C140" s="122">
        <f>SUM(D140:S140)</f>
        <v>10000</v>
      </c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>
        <v>10000</v>
      </c>
      <c r="P140" s="122"/>
      <c r="Q140" s="122"/>
      <c r="R140" s="136"/>
      <c r="S140" s="247"/>
    </row>
    <row r="141" spans="1:19" s="39" customFormat="1" ht="19.5" customHeight="1" hidden="1">
      <c r="A141" s="134">
        <v>3296</v>
      </c>
      <c r="B141" s="135" t="s">
        <v>188</v>
      </c>
      <c r="C141" s="122">
        <f>SUM(D141:R141)</f>
        <v>20000</v>
      </c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268">
        <v>20000</v>
      </c>
      <c r="P141" s="122"/>
      <c r="Q141" s="122"/>
      <c r="R141" s="136"/>
      <c r="S141" s="247"/>
    </row>
    <row r="142" spans="1:19" ht="19.5" customHeight="1" hidden="1">
      <c r="A142" s="128">
        <v>3299</v>
      </c>
      <c r="B142" s="139" t="s">
        <v>12</v>
      </c>
      <c r="C142" s="122">
        <f>SUM(D142:P142)</f>
        <v>13000</v>
      </c>
      <c r="D142" s="122"/>
      <c r="E142" s="130">
        <v>9000</v>
      </c>
      <c r="F142" s="130"/>
      <c r="G142" s="130"/>
      <c r="H142" s="130"/>
      <c r="I142" s="130">
        <v>3000</v>
      </c>
      <c r="J142" s="267">
        <v>1000</v>
      </c>
      <c r="K142" s="122"/>
      <c r="L142" s="122"/>
      <c r="M142" s="122"/>
      <c r="N142" s="122"/>
      <c r="O142" s="130"/>
      <c r="P142" s="122"/>
      <c r="Q142" s="122"/>
      <c r="R142" s="122"/>
      <c r="S142" s="247"/>
    </row>
    <row r="143" spans="1:19" ht="19.5" customHeight="1" hidden="1">
      <c r="A143" s="128">
        <v>3433</v>
      </c>
      <c r="B143" s="139" t="s">
        <v>94</v>
      </c>
      <c r="C143" s="122">
        <f>SUM(D143:Q143)</f>
        <v>25000</v>
      </c>
      <c r="D143" s="122"/>
      <c r="E143" s="130"/>
      <c r="F143" s="130"/>
      <c r="G143" s="130"/>
      <c r="H143" s="130"/>
      <c r="I143" s="130"/>
      <c r="J143" s="130"/>
      <c r="K143" s="122"/>
      <c r="L143" s="122"/>
      <c r="M143" s="122"/>
      <c r="N143" s="122"/>
      <c r="O143" s="267">
        <v>25000</v>
      </c>
      <c r="P143" s="122"/>
      <c r="Q143" s="122"/>
      <c r="R143" s="122"/>
      <c r="S143" s="247"/>
    </row>
    <row r="144" spans="1:19" s="36" customFormat="1" ht="19.5" customHeight="1">
      <c r="A144" s="115">
        <v>42</v>
      </c>
      <c r="B144" s="116" t="s">
        <v>56</v>
      </c>
      <c r="C144" s="118">
        <f>C145</f>
        <v>350000</v>
      </c>
      <c r="D144" s="118">
        <f>D145</f>
        <v>0</v>
      </c>
      <c r="E144" s="118">
        <f aca="true" t="shared" si="33" ref="E144:N144">E145</f>
        <v>66000</v>
      </c>
      <c r="F144" s="118">
        <f>F145</f>
        <v>0</v>
      </c>
      <c r="G144" s="118">
        <f>G145</f>
        <v>0</v>
      </c>
      <c r="H144" s="118">
        <f t="shared" si="33"/>
        <v>25000</v>
      </c>
      <c r="I144" s="118">
        <f t="shared" si="33"/>
        <v>0</v>
      </c>
      <c r="J144" s="118">
        <f>J145</f>
        <v>135000</v>
      </c>
      <c r="K144" s="118">
        <f t="shared" si="33"/>
        <v>0</v>
      </c>
      <c r="L144" s="118">
        <f t="shared" si="33"/>
        <v>0</v>
      </c>
      <c r="M144" s="118">
        <f t="shared" si="33"/>
        <v>0</v>
      </c>
      <c r="N144" s="118">
        <f t="shared" si="33"/>
        <v>0</v>
      </c>
      <c r="O144" s="118">
        <f>O145</f>
        <v>124000</v>
      </c>
      <c r="P144" s="118">
        <f>P145</f>
        <v>0</v>
      </c>
      <c r="Q144" s="118">
        <f>Q145</f>
        <v>0</v>
      </c>
      <c r="R144" s="118">
        <f>R145</f>
        <v>0</v>
      </c>
      <c r="S144" s="246"/>
    </row>
    <row r="145" spans="1:19" s="36" customFormat="1" ht="16.5" customHeight="1">
      <c r="A145" s="115">
        <v>422</v>
      </c>
      <c r="B145" s="116" t="s">
        <v>57</v>
      </c>
      <c r="C145" s="118">
        <f>D145+E145+F145+G145+H145+I145+J145+O145+P145+Q145</f>
        <v>350000</v>
      </c>
      <c r="D145" s="118">
        <f aca="true" t="shared" si="34" ref="D145:R145">D146+D147+D148+D149</f>
        <v>0</v>
      </c>
      <c r="E145" s="118">
        <f t="shared" si="34"/>
        <v>66000</v>
      </c>
      <c r="F145" s="118">
        <f t="shared" si="34"/>
        <v>0</v>
      </c>
      <c r="G145" s="118">
        <f t="shared" si="34"/>
        <v>0</v>
      </c>
      <c r="H145" s="118">
        <f t="shared" si="34"/>
        <v>25000</v>
      </c>
      <c r="I145" s="118">
        <f t="shared" si="34"/>
        <v>0</v>
      </c>
      <c r="J145" s="118">
        <f t="shared" si="34"/>
        <v>135000</v>
      </c>
      <c r="K145" s="118">
        <f t="shared" si="34"/>
        <v>0</v>
      </c>
      <c r="L145" s="118">
        <f t="shared" si="34"/>
        <v>0</v>
      </c>
      <c r="M145" s="118">
        <f t="shared" si="34"/>
        <v>0</v>
      </c>
      <c r="N145" s="118">
        <f t="shared" si="34"/>
        <v>0</v>
      </c>
      <c r="O145" s="118">
        <f t="shared" si="34"/>
        <v>124000</v>
      </c>
      <c r="P145" s="118">
        <f t="shared" si="34"/>
        <v>0</v>
      </c>
      <c r="Q145" s="118">
        <f t="shared" si="34"/>
        <v>0</v>
      </c>
      <c r="R145" s="118">
        <f t="shared" si="34"/>
        <v>0</v>
      </c>
      <c r="S145" s="246"/>
    </row>
    <row r="146" spans="1:19" ht="19.5" customHeight="1" hidden="1">
      <c r="A146" s="128">
        <v>4221</v>
      </c>
      <c r="B146" s="129" t="s">
        <v>23</v>
      </c>
      <c r="C146" s="122">
        <f>SUM(D146:P146)</f>
        <v>160000</v>
      </c>
      <c r="D146" s="122"/>
      <c r="E146" s="130">
        <v>25000</v>
      </c>
      <c r="F146" s="130"/>
      <c r="G146" s="130"/>
      <c r="H146" s="130">
        <v>10000</v>
      </c>
      <c r="I146" s="130"/>
      <c r="J146" s="267">
        <v>125000</v>
      </c>
      <c r="K146" s="122"/>
      <c r="L146" s="122"/>
      <c r="M146" s="122"/>
      <c r="N146" s="122"/>
      <c r="O146" s="130"/>
      <c r="P146" s="122"/>
      <c r="Q146" s="122"/>
      <c r="R146" s="122"/>
      <c r="S146" s="247"/>
    </row>
    <row r="147" spans="1:19" ht="19.5" customHeight="1" hidden="1">
      <c r="A147" s="128">
        <v>4223</v>
      </c>
      <c r="B147" s="129" t="s">
        <v>58</v>
      </c>
      <c r="C147" s="122">
        <f>SUM(D147:P147)</f>
        <v>20000</v>
      </c>
      <c r="D147" s="122"/>
      <c r="E147" s="130">
        <v>20000</v>
      </c>
      <c r="F147" s="122"/>
      <c r="G147" s="122"/>
      <c r="H147" s="122"/>
      <c r="I147" s="122"/>
      <c r="J147" s="130"/>
      <c r="K147" s="122"/>
      <c r="L147" s="122"/>
      <c r="M147" s="122"/>
      <c r="N147" s="122"/>
      <c r="O147" s="130"/>
      <c r="P147" s="122"/>
      <c r="Q147" s="122"/>
      <c r="R147" s="122"/>
      <c r="S147" s="247"/>
    </row>
    <row r="148" spans="1:19" ht="19.5" customHeight="1" hidden="1">
      <c r="A148" s="128">
        <v>4227</v>
      </c>
      <c r="B148" s="129" t="s">
        <v>59</v>
      </c>
      <c r="C148" s="122">
        <f>SUM(D148:P148)</f>
        <v>35000</v>
      </c>
      <c r="D148" s="122"/>
      <c r="E148" s="130">
        <v>15000</v>
      </c>
      <c r="F148" s="122"/>
      <c r="G148" s="122"/>
      <c r="H148" s="122">
        <v>10000</v>
      </c>
      <c r="I148" s="122"/>
      <c r="J148" s="267">
        <v>10000</v>
      </c>
      <c r="K148" s="122"/>
      <c r="L148" s="122"/>
      <c r="M148" s="122"/>
      <c r="N148" s="122"/>
      <c r="O148" s="130"/>
      <c r="P148" s="122"/>
      <c r="Q148" s="122">
        <v>0</v>
      </c>
      <c r="R148" s="122"/>
      <c r="S148" s="247"/>
    </row>
    <row r="149" spans="1:19" ht="19.5" customHeight="1" hidden="1">
      <c r="A149" s="128">
        <v>4241</v>
      </c>
      <c r="B149" s="129" t="s">
        <v>101</v>
      </c>
      <c r="C149" s="122">
        <f>SUM(D149:Q149)</f>
        <v>135000</v>
      </c>
      <c r="D149" s="122"/>
      <c r="E149" s="130">
        <v>6000</v>
      </c>
      <c r="F149" s="122"/>
      <c r="G149" s="122"/>
      <c r="H149" s="122">
        <v>5000</v>
      </c>
      <c r="I149" s="122"/>
      <c r="J149" s="130"/>
      <c r="K149" s="122"/>
      <c r="L149" s="122"/>
      <c r="M149" s="122"/>
      <c r="N149" s="122"/>
      <c r="O149" s="130">
        <v>124000</v>
      </c>
      <c r="P149" s="122"/>
      <c r="Q149" s="122">
        <v>0</v>
      </c>
      <c r="R149" s="122"/>
      <c r="S149" s="247"/>
    </row>
    <row r="150" spans="1:19" s="36" customFormat="1" ht="24.75" customHeight="1" thickBot="1">
      <c r="A150" s="112"/>
      <c r="B150" s="113" t="s">
        <v>32</v>
      </c>
      <c r="C150" s="114">
        <f>SUM(E150,F150,G150,H150,I150,J150,O150,P150,Q150,R150,S150+D150)</f>
        <v>1835803.63</v>
      </c>
      <c r="D150" s="114">
        <f>D102+D104+D106+D109</f>
        <v>29100</v>
      </c>
      <c r="E150" s="114">
        <f>E144+E109+E101+E132</f>
        <v>511200</v>
      </c>
      <c r="F150" s="114">
        <f aca="true" t="shared" si="35" ref="F150:N150">F144+F109+F101</f>
        <v>300500</v>
      </c>
      <c r="G150" s="114">
        <f t="shared" si="35"/>
        <v>171500</v>
      </c>
      <c r="H150" s="114">
        <f t="shared" si="35"/>
        <v>41600</v>
      </c>
      <c r="I150" s="114">
        <f t="shared" si="35"/>
        <v>37000</v>
      </c>
      <c r="J150" s="114">
        <f t="shared" si="35"/>
        <v>208000</v>
      </c>
      <c r="K150" s="114">
        <f t="shared" si="35"/>
        <v>0</v>
      </c>
      <c r="L150" s="114">
        <f t="shared" si="35"/>
        <v>0</v>
      </c>
      <c r="M150" s="114">
        <f t="shared" si="35"/>
        <v>0</v>
      </c>
      <c r="N150" s="114">
        <f t="shared" si="35"/>
        <v>0</v>
      </c>
      <c r="O150" s="114">
        <f>O144+O109+O101+O133</f>
        <v>497000</v>
      </c>
      <c r="P150" s="114">
        <f>P144+P109+P101</f>
        <v>5500</v>
      </c>
      <c r="Q150" s="114">
        <f>Q144+Q109+Q101</f>
        <v>15000</v>
      </c>
      <c r="R150" s="237">
        <f>R102+R104+R106+R109</f>
        <v>10500</v>
      </c>
      <c r="S150" s="256">
        <f>SUM(S102,S115,S122,S130,S133,S135,S144,S146,S145,S146)</f>
        <v>8903.63</v>
      </c>
    </row>
    <row r="151" spans="1:18" s="25" customFormat="1" ht="15.75">
      <c r="A151" s="40"/>
      <c r="B151" s="41"/>
      <c r="C151" s="23"/>
      <c r="D151" s="24"/>
      <c r="E151" s="23"/>
      <c r="F151" s="24"/>
      <c r="G151" s="24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 ht="14.25" customHeight="1">
      <c r="A152" s="37"/>
      <c r="B152" s="42"/>
      <c r="C152" s="29"/>
      <c r="D152" s="43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s="44" customFormat="1" ht="15">
      <c r="A153" s="189" t="s">
        <v>80</v>
      </c>
      <c r="B153" s="190"/>
      <c r="C153" s="190"/>
      <c r="D153" s="190"/>
      <c r="E153" s="207" t="s">
        <v>81</v>
      </c>
      <c r="F153" s="190"/>
      <c r="G153" s="190"/>
      <c r="H153" s="190"/>
      <c r="I153" s="190"/>
      <c r="J153" s="190"/>
      <c r="K153" s="190"/>
      <c r="L153" s="191"/>
      <c r="M153" s="191"/>
      <c r="N153" s="191"/>
      <c r="O153" s="191"/>
      <c r="P153" s="191"/>
      <c r="Q153" s="191"/>
      <c r="R153" s="191"/>
    </row>
    <row r="154" spans="1:4" s="44" customFormat="1" ht="14.25">
      <c r="A154" s="45"/>
      <c r="B154" s="46"/>
      <c r="D154" s="47"/>
    </row>
    <row r="155" spans="1:13" s="44" customFormat="1" ht="15.75" thickBo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M155" s="48"/>
    </row>
    <row r="156" spans="1:18" s="44" customFormat="1" ht="79.5" thickBot="1">
      <c r="A156" s="198" t="s">
        <v>82</v>
      </c>
      <c r="B156" s="198" t="s">
        <v>3</v>
      </c>
      <c r="C156" s="224" t="s">
        <v>193</v>
      </c>
      <c r="D156" s="199" t="s">
        <v>83</v>
      </c>
      <c r="E156" s="199" t="s">
        <v>70</v>
      </c>
      <c r="F156" s="200" t="s">
        <v>91</v>
      </c>
      <c r="G156" s="199" t="s">
        <v>92</v>
      </c>
      <c r="H156" s="199" t="s">
        <v>149</v>
      </c>
      <c r="I156" s="199" t="s">
        <v>195</v>
      </c>
      <c r="J156" s="199" t="s">
        <v>74</v>
      </c>
      <c r="K156" s="201" t="s">
        <v>84</v>
      </c>
      <c r="L156" s="201" t="s">
        <v>85</v>
      </c>
      <c r="M156" s="201" t="s">
        <v>86</v>
      </c>
      <c r="N156" s="201" t="s">
        <v>87</v>
      </c>
      <c r="O156" s="199" t="s">
        <v>113</v>
      </c>
      <c r="P156" s="199" t="s">
        <v>77</v>
      </c>
      <c r="Q156" s="199" t="s">
        <v>98</v>
      </c>
      <c r="R156" s="199"/>
    </row>
    <row r="157" spans="1:18" s="44" customFormat="1" ht="24.75" customHeight="1">
      <c r="A157" s="202">
        <v>31</v>
      </c>
      <c r="B157" s="202" t="s">
        <v>37</v>
      </c>
      <c r="C157" s="127">
        <f>C158</f>
        <v>0</v>
      </c>
      <c r="D157" s="194">
        <f>D158</f>
        <v>0</v>
      </c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27"/>
      <c r="Q157" s="127"/>
      <c r="R157" s="127"/>
    </row>
    <row r="158" spans="1:18" s="44" customFormat="1" ht="3.75" customHeight="1" hidden="1">
      <c r="A158" s="203">
        <v>3111</v>
      </c>
      <c r="B158" s="204" t="s">
        <v>7</v>
      </c>
      <c r="C158" s="197">
        <f>SUM(D158:M158)</f>
        <v>0</v>
      </c>
      <c r="D158" s="197">
        <v>0</v>
      </c>
      <c r="E158" s="127">
        <v>0</v>
      </c>
      <c r="F158" s="127">
        <v>0</v>
      </c>
      <c r="G158" s="127">
        <v>0</v>
      </c>
      <c r="H158" s="127">
        <v>0</v>
      </c>
      <c r="I158" s="127">
        <v>0</v>
      </c>
      <c r="J158" s="127">
        <v>0</v>
      </c>
      <c r="K158" s="127"/>
      <c r="L158" s="127"/>
      <c r="M158" s="127"/>
      <c r="N158" s="127"/>
      <c r="O158" s="127">
        <v>0</v>
      </c>
      <c r="P158" s="127">
        <v>0</v>
      </c>
      <c r="Q158" s="127">
        <v>0</v>
      </c>
      <c r="R158" s="127"/>
    </row>
    <row r="159" spans="1:18" s="44" customFormat="1" ht="24.75" customHeight="1">
      <c r="A159" s="202">
        <v>32</v>
      </c>
      <c r="B159" s="205" t="s">
        <v>88</v>
      </c>
      <c r="C159" s="252">
        <f>D159+E159+F159+G159+H159+I159+J159+O159+P159+Q159</f>
        <v>70000</v>
      </c>
      <c r="D159" s="194">
        <f aca="true" t="shared" si="36" ref="D159:K159">D160</f>
        <v>35000</v>
      </c>
      <c r="E159" s="194">
        <f t="shared" si="36"/>
        <v>0</v>
      </c>
      <c r="F159" s="194">
        <f t="shared" si="36"/>
        <v>0</v>
      </c>
      <c r="G159" s="194">
        <f t="shared" si="36"/>
        <v>0</v>
      </c>
      <c r="H159" s="194">
        <f t="shared" si="36"/>
        <v>0</v>
      </c>
      <c r="I159" s="194">
        <f t="shared" si="36"/>
        <v>0</v>
      </c>
      <c r="J159" s="194">
        <f t="shared" si="36"/>
        <v>0</v>
      </c>
      <c r="K159" s="194">
        <f t="shared" si="36"/>
        <v>0</v>
      </c>
      <c r="L159" s="194">
        <v>0</v>
      </c>
      <c r="M159" s="194">
        <v>0</v>
      </c>
      <c r="N159" s="194">
        <v>42417</v>
      </c>
      <c r="O159" s="194">
        <f>O160</f>
        <v>35000</v>
      </c>
      <c r="P159" s="194">
        <f>P160</f>
        <v>0</v>
      </c>
      <c r="Q159" s="194">
        <f>Q160</f>
        <v>0</v>
      </c>
      <c r="R159" s="194"/>
    </row>
    <row r="160" spans="1:18" s="44" customFormat="1" ht="24.75" customHeight="1" hidden="1">
      <c r="A160" s="203">
        <v>3222</v>
      </c>
      <c r="B160" s="204" t="s">
        <v>89</v>
      </c>
      <c r="C160" s="197">
        <f>SUM(D160:L160)</f>
        <v>35000</v>
      </c>
      <c r="D160" s="269">
        <v>35000</v>
      </c>
      <c r="E160" s="197">
        <v>0</v>
      </c>
      <c r="F160" s="197">
        <v>0</v>
      </c>
      <c r="G160" s="197">
        <v>0</v>
      </c>
      <c r="H160" s="197">
        <v>0</v>
      </c>
      <c r="I160" s="197">
        <v>0</v>
      </c>
      <c r="J160" s="197">
        <v>0</v>
      </c>
      <c r="K160" s="197">
        <v>0</v>
      </c>
      <c r="L160" s="197">
        <v>0</v>
      </c>
      <c r="M160" s="197">
        <v>0</v>
      </c>
      <c r="N160" s="194"/>
      <c r="O160" s="269">
        <v>35000</v>
      </c>
      <c r="P160" s="197">
        <v>0</v>
      </c>
      <c r="Q160" s="197">
        <v>0</v>
      </c>
      <c r="R160" s="197"/>
    </row>
    <row r="161" spans="1:18" s="44" customFormat="1" ht="24.75" customHeight="1">
      <c r="A161" s="196"/>
      <c r="B161" s="206" t="s">
        <v>90</v>
      </c>
      <c r="C161" s="194">
        <f>C159+C157</f>
        <v>70000</v>
      </c>
      <c r="D161" s="194">
        <f>D159+D157</f>
        <v>35000</v>
      </c>
      <c r="E161" s="194">
        <f aca="true" t="shared" si="37" ref="E161:L161">E159</f>
        <v>0</v>
      </c>
      <c r="F161" s="194">
        <f t="shared" si="37"/>
        <v>0</v>
      </c>
      <c r="G161" s="194">
        <f t="shared" si="37"/>
        <v>0</v>
      </c>
      <c r="H161" s="194">
        <f t="shared" si="37"/>
        <v>0</v>
      </c>
      <c r="I161" s="194">
        <f>I159</f>
        <v>0</v>
      </c>
      <c r="J161" s="194">
        <f t="shared" si="37"/>
        <v>0</v>
      </c>
      <c r="K161" s="194">
        <f t="shared" si="37"/>
        <v>0</v>
      </c>
      <c r="L161" s="194">
        <f t="shared" si="37"/>
        <v>0</v>
      </c>
      <c r="M161" s="194">
        <f>M159</f>
        <v>0</v>
      </c>
      <c r="N161" s="194">
        <f>N159</f>
        <v>42417</v>
      </c>
      <c r="O161" s="194">
        <f>O159</f>
        <v>35000</v>
      </c>
      <c r="P161" s="194">
        <f>P159</f>
        <v>0</v>
      </c>
      <c r="Q161" s="194">
        <f>Q159</f>
        <v>0</v>
      </c>
      <c r="R161" s="194"/>
    </row>
    <row r="162" spans="1:18" s="39" customFormat="1" ht="16.5" customHeight="1">
      <c r="A162" s="51"/>
      <c r="B162" s="52"/>
      <c r="C162" s="53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</row>
    <row r="163" spans="1:18" s="39" customFormat="1" ht="16.5" customHeight="1">
      <c r="A163" s="51"/>
      <c r="B163" s="169" t="s">
        <v>102</v>
      </c>
      <c r="C163" s="170"/>
      <c r="D163" s="55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1:18" s="59" customFormat="1" ht="16.5" customHeight="1">
      <c r="A164" s="56"/>
      <c r="B164" s="171" t="s">
        <v>103</v>
      </c>
      <c r="C164" s="172">
        <v>8000</v>
      </c>
      <c r="D164" s="57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</row>
    <row r="165" spans="1:18" s="61" customFormat="1" ht="16.5" customHeight="1">
      <c r="A165" s="49"/>
      <c r="B165" s="173" t="s">
        <v>104</v>
      </c>
      <c r="C165" s="174">
        <v>27000</v>
      </c>
      <c r="D165" s="55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1:18" s="39" customFormat="1" ht="16.5" customHeight="1">
      <c r="A166" s="51"/>
      <c r="B166" s="175" t="s">
        <v>105</v>
      </c>
      <c r="C166" s="172">
        <f>SUM(C164:C165)</f>
        <v>35000</v>
      </c>
      <c r="D166" s="55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</row>
    <row r="167" spans="1:18" s="39" customFormat="1" ht="16.5" customHeight="1">
      <c r="A167" s="51"/>
      <c r="B167" s="62"/>
      <c r="C167" s="50"/>
      <c r="D167" s="55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</row>
    <row r="168" spans="1:18" s="39" customFormat="1" ht="16.5" customHeight="1">
      <c r="A168" s="51"/>
      <c r="B168" s="62"/>
      <c r="C168" s="50"/>
      <c r="D168" s="55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</row>
    <row r="169" spans="1:16" s="39" customFormat="1" ht="16.5" customHeight="1" thickBot="1">
      <c r="A169" s="176" t="s">
        <v>198</v>
      </c>
      <c r="B169" s="177"/>
      <c r="C169" s="178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 t="s">
        <v>4</v>
      </c>
    </row>
    <row r="170" spans="1:16" s="39" customFormat="1" ht="118.5" customHeight="1" thickBot="1">
      <c r="A170" s="167" t="s">
        <v>30</v>
      </c>
      <c r="B170" s="168" t="s">
        <v>3</v>
      </c>
      <c r="C170" s="224" t="s">
        <v>193</v>
      </c>
      <c r="D170" s="165" t="s">
        <v>24</v>
      </c>
      <c r="E170" s="165" t="s">
        <v>196</v>
      </c>
      <c r="F170" s="166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</row>
    <row r="171" spans="1:18" s="39" customFormat="1" ht="16.5" customHeight="1">
      <c r="A171" s="115">
        <v>31</v>
      </c>
      <c r="B171" s="116" t="s">
        <v>47</v>
      </c>
      <c r="C171" s="117">
        <f>C172+C176+C174</f>
        <v>15200</v>
      </c>
      <c r="D171" s="118">
        <f>D172+D174+D176</f>
        <v>0</v>
      </c>
      <c r="E171" s="288">
        <f aca="true" t="shared" si="38" ref="E171:J171">E172+E174+E176</f>
        <v>15200</v>
      </c>
      <c r="F171" s="118">
        <f t="shared" si="38"/>
        <v>0</v>
      </c>
      <c r="G171" s="118">
        <f t="shared" si="38"/>
        <v>0</v>
      </c>
      <c r="H171" s="118">
        <f t="shared" si="38"/>
        <v>0</v>
      </c>
      <c r="I171" s="118">
        <f t="shared" si="38"/>
        <v>0</v>
      </c>
      <c r="J171" s="118">
        <f t="shared" si="38"/>
        <v>0</v>
      </c>
      <c r="K171" s="118" t="e">
        <f>K172+K176</f>
        <v>#REF!</v>
      </c>
      <c r="L171" s="118" t="e">
        <f>L172+L176</f>
        <v>#REF!</v>
      </c>
      <c r="M171" s="118" t="e">
        <f>M172+M176</f>
        <v>#REF!</v>
      </c>
      <c r="N171" s="118" t="e">
        <f>N172+N176</f>
        <v>#REF!</v>
      </c>
      <c r="O171" s="118">
        <f>O172+O174+O176</f>
        <v>0</v>
      </c>
      <c r="P171" s="118">
        <f>P172+P174+P176</f>
        <v>0</v>
      </c>
      <c r="Q171" s="36"/>
      <c r="R171" s="36"/>
    </row>
    <row r="172" spans="1:18" s="36" customFormat="1" ht="16.5" customHeight="1">
      <c r="A172" s="115">
        <v>311</v>
      </c>
      <c r="B172" s="116" t="s">
        <v>37</v>
      </c>
      <c r="C172" s="118">
        <f>D172+E172+F172+G172+H172+I172+J172+O172+P172</f>
        <v>11500</v>
      </c>
      <c r="D172" s="118">
        <f>D173</f>
        <v>0</v>
      </c>
      <c r="E172" s="288">
        <f aca="true" t="shared" si="39" ref="E172:N172">E173</f>
        <v>11500</v>
      </c>
      <c r="F172" s="118">
        <f>F173</f>
        <v>0</v>
      </c>
      <c r="G172" s="118">
        <f>G173</f>
        <v>0</v>
      </c>
      <c r="H172" s="118">
        <f t="shared" si="39"/>
        <v>0</v>
      </c>
      <c r="I172" s="118">
        <f t="shared" si="39"/>
        <v>0</v>
      </c>
      <c r="J172" s="118">
        <f>J173</f>
        <v>0</v>
      </c>
      <c r="K172" s="118">
        <f t="shared" si="39"/>
        <v>0</v>
      </c>
      <c r="L172" s="118">
        <f t="shared" si="39"/>
        <v>0</v>
      </c>
      <c r="M172" s="118">
        <f t="shared" si="39"/>
        <v>0</v>
      </c>
      <c r="N172" s="118">
        <f t="shared" si="39"/>
        <v>0</v>
      </c>
      <c r="O172" s="118">
        <f>O173</f>
        <v>0</v>
      </c>
      <c r="P172" s="118">
        <f>P173</f>
        <v>0</v>
      </c>
      <c r="Q172" s="39"/>
      <c r="R172" s="39"/>
    </row>
    <row r="173" spans="1:16" s="39" customFormat="1" ht="0.75" customHeight="1">
      <c r="A173" s="120">
        <v>3111</v>
      </c>
      <c r="B173" s="121" t="s">
        <v>6</v>
      </c>
      <c r="C173" s="122">
        <f>SUM(D173:P173)</f>
        <v>11500</v>
      </c>
      <c r="D173" s="122">
        <v>0</v>
      </c>
      <c r="E173" s="261">
        <v>11500</v>
      </c>
      <c r="F173" s="122"/>
      <c r="G173" s="122"/>
      <c r="H173" s="122"/>
      <c r="I173" s="122"/>
      <c r="J173" s="122"/>
      <c r="K173" s="122"/>
      <c r="L173" s="122"/>
      <c r="M173" s="122"/>
      <c r="N173" s="122"/>
      <c r="O173" s="122">
        <v>0</v>
      </c>
      <c r="P173" s="122">
        <v>0</v>
      </c>
    </row>
    <row r="174" spans="1:16" s="39" customFormat="1" ht="16.5" customHeight="1">
      <c r="A174" s="115">
        <v>312</v>
      </c>
      <c r="B174" s="116" t="s">
        <v>7</v>
      </c>
      <c r="C174" s="118">
        <f>D174+E174+F174+G174+H174+I174+J174+O174+P174</f>
        <v>1500</v>
      </c>
      <c r="D174" s="124">
        <f aca="true" t="shared" si="40" ref="D174:J174">SUM(D175)</f>
        <v>0</v>
      </c>
      <c r="E174" s="289">
        <f t="shared" si="40"/>
        <v>1500</v>
      </c>
      <c r="F174" s="124">
        <f t="shared" si="40"/>
        <v>0</v>
      </c>
      <c r="G174" s="124">
        <f t="shared" si="40"/>
        <v>0</v>
      </c>
      <c r="H174" s="124">
        <f t="shared" si="40"/>
        <v>0</v>
      </c>
      <c r="I174" s="124">
        <f t="shared" si="40"/>
        <v>0</v>
      </c>
      <c r="J174" s="124">
        <f t="shared" si="40"/>
        <v>0</v>
      </c>
      <c r="K174" s="122"/>
      <c r="L174" s="122"/>
      <c r="M174" s="122"/>
      <c r="N174" s="122"/>
      <c r="O174" s="124">
        <f>SUM(O175)</f>
        <v>0</v>
      </c>
      <c r="P174" s="124">
        <f>SUM(P175)</f>
        <v>0</v>
      </c>
    </row>
    <row r="175" spans="1:16" s="39" customFormat="1" ht="0.75" customHeight="1">
      <c r="A175" s="120">
        <v>3121</v>
      </c>
      <c r="B175" s="121" t="s">
        <v>7</v>
      </c>
      <c r="C175" s="122">
        <f>SUM(D175:P175)</f>
        <v>1500</v>
      </c>
      <c r="D175" s="122">
        <v>0</v>
      </c>
      <c r="E175" s="261">
        <v>1500</v>
      </c>
      <c r="F175" s="122"/>
      <c r="G175" s="122"/>
      <c r="H175" s="122"/>
      <c r="I175" s="122"/>
      <c r="J175" s="122"/>
      <c r="K175" s="122"/>
      <c r="L175" s="122"/>
      <c r="M175" s="122"/>
      <c r="N175" s="122"/>
      <c r="O175" s="122">
        <v>0</v>
      </c>
      <c r="P175" s="122">
        <v>0</v>
      </c>
    </row>
    <row r="176" spans="1:16" s="39" customFormat="1" ht="15.75" customHeight="1">
      <c r="A176" s="125">
        <v>313</v>
      </c>
      <c r="B176" s="126" t="s">
        <v>38</v>
      </c>
      <c r="C176" s="118">
        <f>D176+E176+F176+G176+H176+I176+J176+O176+P176</f>
        <v>2200</v>
      </c>
      <c r="D176" s="127">
        <f aca="true" t="shared" si="41" ref="D176:J176">D177</f>
        <v>0</v>
      </c>
      <c r="E176" s="290">
        <f t="shared" si="41"/>
        <v>2200</v>
      </c>
      <c r="F176" s="127">
        <f t="shared" si="41"/>
        <v>0</v>
      </c>
      <c r="G176" s="127">
        <f t="shared" si="41"/>
        <v>0</v>
      </c>
      <c r="H176" s="127">
        <f t="shared" si="41"/>
        <v>0</v>
      </c>
      <c r="I176" s="127">
        <f t="shared" si="41"/>
        <v>0</v>
      </c>
      <c r="J176" s="127">
        <f t="shared" si="41"/>
        <v>0</v>
      </c>
      <c r="K176" s="127" t="e">
        <f>K177+#REF!</f>
        <v>#REF!</v>
      </c>
      <c r="L176" s="127" t="e">
        <f>L177+#REF!</f>
        <v>#REF!</v>
      </c>
      <c r="M176" s="127" t="e">
        <f>M177+#REF!</f>
        <v>#REF!</v>
      </c>
      <c r="N176" s="127" t="e">
        <f>N177+#REF!</f>
        <v>#REF!</v>
      </c>
      <c r="O176" s="127">
        <f>O177</f>
        <v>0</v>
      </c>
      <c r="P176" s="127">
        <f>P177</f>
        <v>0</v>
      </c>
    </row>
    <row r="177" spans="1:16" s="39" customFormat="1" ht="16.5" customHeight="1" hidden="1">
      <c r="A177" s="120">
        <v>3132</v>
      </c>
      <c r="B177" s="121" t="s">
        <v>13</v>
      </c>
      <c r="C177" s="122">
        <f>SUM(D177:P177)</f>
        <v>2200</v>
      </c>
      <c r="D177" s="122">
        <v>0</v>
      </c>
      <c r="E177" s="261">
        <v>2200</v>
      </c>
      <c r="F177" s="122"/>
      <c r="G177" s="122"/>
      <c r="H177" s="122"/>
      <c r="I177" s="122"/>
      <c r="J177" s="122"/>
      <c r="K177" s="122"/>
      <c r="L177" s="122"/>
      <c r="M177" s="122"/>
      <c r="N177" s="122"/>
      <c r="O177" s="122">
        <v>0</v>
      </c>
      <c r="P177" s="122">
        <v>0</v>
      </c>
    </row>
    <row r="178" spans="1:18" s="39" customFormat="1" ht="16.5" customHeight="1">
      <c r="A178" s="115">
        <v>32</v>
      </c>
      <c r="B178" s="131" t="s">
        <v>39</v>
      </c>
      <c r="C178" s="118">
        <f aca="true" t="shared" si="42" ref="C178:J178">C179</f>
        <v>1400</v>
      </c>
      <c r="D178" s="117">
        <f t="shared" si="42"/>
        <v>0</v>
      </c>
      <c r="E178" s="291">
        <f t="shared" si="42"/>
        <v>1400</v>
      </c>
      <c r="F178" s="117">
        <f t="shared" si="42"/>
        <v>0</v>
      </c>
      <c r="G178" s="117">
        <f t="shared" si="42"/>
        <v>0</v>
      </c>
      <c r="H178" s="117">
        <f t="shared" si="42"/>
        <v>0</v>
      </c>
      <c r="I178" s="117">
        <f t="shared" si="42"/>
        <v>0</v>
      </c>
      <c r="J178" s="117">
        <f t="shared" si="42"/>
        <v>0</v>
      </c>
      <c r="K178" s="117" t="e">
        <f>K179+#REF!+#REF!+#REF!+#REF!</f>
        <v>#REF!</v>
      </c>
      <c r="L178" s="117" t="e">
        <f>L179+#REF!+#REF!+#REF!+#REF!</f>
        <v>#REF!</v>
      </c>
      <c r="M178" s="117" t="e">
        <f>M179+#REF!+#REF!+#REF!+#REF!</f>
        <v>#REF!</v>
      </c>
      <c r="N178" s="117" t="e">
        <f>N179+#REF!+#REF!+#REF!+#REF!</f>
        <v>#REF!</v>
      </c>
      <c r="O178" s="117">
        <f>O179</f>
        <v>0</v>
      </c>
      <c r="P178" s="117">
        <f>P179</f>
        <v>0</v>
      </c>
      <c r="Q178" s="36"/>
      <c r="R178" s="36"/>
    </row>
    <row r="179" spans="1:18" s="36" customFormat="1" ht="15.75" customHeight="1">
      <c r="A179" s="115">
        <v>321</v>
      </c>
      <c r="B179" s="131" t="s">
        <v>40</v>
      </c>
      <c r="C179" s="118">
        <f>D179+E179+F179+G179+H179+I179+J179+O179+P179</f>
        <v>1400</v>
      </c>
      <c r="D179" s="118">
        <f aca="true" t="shared" si="43" ref="D179:N179">D180+D181+D182+D183</f>
        <v>0</v>
      </c>
      <c r="E179" s="288">
        <f t="shared" si="43"/>
        <v>1400</v>
      </c>
      <c r="F179" s="118">
        <f t="shared" si="43"/>
        <v>0</v>
      </c>
      <c r="G179" s="118">
        <f t="shared" si="43"/>
        <v>0</v>
      </c>
      <c r="H179" s="118">
        <f t="shared" si="43"/>
        <v>0</v>
      </c>
      <c r="I179" s="118">
        <f t="shared" si="43"/>
        <v>0</v>
      </c>
      <c r="J179" s="118">
        <f t="shared" si="43"/>
        <v>0</v>
      </c>
      <c r="K179" s="118">
        <f t="shared" si="43"/>
        <v>0</v>
      </c>
      <c r="L179" s="118">
        <f t="shared" si="43"/>
        <v>0</v>
      </c>
      <c r="M179" s="118">
        <f t="shared" si="43"/>
        <v>0</v>
      </c>
      <c r="N179" s="118">
        <f t="shared" si="43"/>
        <v>0</v>
      </c>
      <c r="O179" s="118">
        <f>O180+O181+O182+O183</f>
        <v>0</v>
      </c>
      <c r="P179" s="118">
        <f>P180+P181+P182+P183</f>
        <v>0</v>
      </c>
      <c r="Q179" s="63"/>
      <c r="R179" s="63"/>
    </row>
    <row r="180" spans="1:18" s="63" customFormat="1" ht="16.5" customHeight="1" hidden="1">
      <c r="A180" s="120">
        <v>3212</v>
      </c>
      <c r="B180" s="121" t="s">
        <v>64</v>
      </c>
      <c r="C180" s="122">
        <f>SUM(D180:P180)</f>
        <v>800</v>
      </c>
      <c r="D180" s="122">
        <v>0</v>
      </c>
      <c r="E180" s="261">
        <v>800</v>
      </c>
      <c r="F180" s="122"/>
      <c r="G180" s="122"/>
      <c r="H180" s="118"/>
      <c r="I180" s="118"/>
      <c r="J180" s="118"/>
      <c r="K180" s="118"/>
      <c r="L180" s="118"/>
      <c r="M180" s="118"/>
      <c r="N180" s="118"/>
      <c r="O180" s="122">
        <v>0</v>
      </c>
      <c r="P180" s="122">
        <v>0</v>
      </c>
      <c r="Q180" s="36"/>
      <c r="R180" s="36"/>
    </row>
    <row r="181" spans="1:18" s="36" customFormat="1" ht="16.5" customHeight="1" hidden="1">
      <c r="A181" s="120">
        <v>3211</v>
      </c>
      <c r="B181" s="132" t="s">
        <v>8</v>
      </c>
      <c r="C181" s="122">
        <f>SUM(D181:P181)</f>
        <v>200</v>
      </c>
      <c r="D181" s="122">
        <v>0</v>
      </c>
      <c r="E181" s="267">
        <v>200</v>
      </c>
      <c r="F181" s="130"/>
      <c r="G181" s="130"/>
      <c r="H181" s="130"/>
      <c r="I181" s="130"/>
      <c r="J181" s="130"/>
      <c r="K181" s="122"/>
      <c r="L181" s="122"/>
      <c r="M181" s="122"/>
      <c r="N181" s="122"/>
      <c r="O181" s="130">
        <v>0</v>
      </c>
      <c r="P181" s="122">
        <v>0</v>
      </c>
      <c r="Q181" s="39"/>
      <c r="R181" s="39"/>
    </row>
    <row r="182" spans="1:16" s="39" customFormat="1" ht="16.5" customHeight="1" hidden="1">
      <c r="A182" s="128">
        <v>3213</v>
      </c>
      <c r="B182" s="129" t="s">
        <v>49</v>
      </c>
      <c r="C182" s="122">
        <f>SUM(D182:P182)</f>
        <v>200</v>
      </c>
      <c r="D182" s="122"/>
      <c r="E182" s="267">
        <v>200</v>
      </c>
      <c r="F182" s="130"/>
      <c r="G182" s="130"/>
      <c r="H182" s="130"/>
      <c r="I182" s="130"/>
      <c r="J182" s="130"/>
      <c r="K182" s="122"/>
      <c r="L182" s="122"/>
      <c r="M182" s="122"/>
      <c r="N182" s="122"/>
      <c r="O182" s="130"/>
      <c r="P182" s="122">
        <v>0</v>
      </c>
    </row>
    <row r="183" spans="1:16" s="39" customFormat="1" ht="16.5" customHeight="1" hidden="1">
      <c r="A183" s="128">
        <v>3214</v>
      </c>
      <c r="B183" s="129" t="s">
        <v>99</v>
      </c>
      <c r="C183" s="122">
        <f>SUM(D183:P183)</f>
        <v>200</v>
      </c>
      <c r="D183" s="122"/>
      <c r="E183" s="267">
        <v>200</v>
      </c>
      <c r="F183" s="130"/>
      <c r="G183" s="130"/>
      <c r="H183" s="130"/>
      <c r="I183" s="130"/>
      <c r="J183" s="130"/>
      <c r="K183" s="122"/>
      <c r="L183" s="122"/>
      <c r="M183" s="122"/>
      <c r="N183" s="122"/>
      <c r="O183" s="130"/>
      <c r="P183" s="122"/>
    </row>
    <row r="184" spans="1:18" s="39" customFormat="1" ht="16.5" customHeight="1" thickBot="1">
      <c r="A184" s="112"/>
      <c r="B184" s="113" t="s">
        <v>32</v>
      </c>
      <c r="C184" s="114">
        <f>+C178+C171</f>
        <v>16600</v>
      </c>
      <c r="D184" s="114">
        <f>D172+D174+D176+D178</f>
        <v>0</v>
      </c>
      <c r="E184" s="292">
        <f aca="true" t="shared" si="44" ref="E184:J184">E178+E171</f>
        <v>16600</v>
      </c>
      <c r="F184" s="114">
        <f t="shared" si="44"/>
        <v>0</v>
      </c>
      <c r="G184" s="114">
        <f t="shared" si="44"/>
        <v>0</v>
      </c>
      <c r="H184" s="114">
        <f t="shared" si="44"/>
        <v>0</v>
      </c>
      <c r="I184" s="114">
        <f t="shared" si="44"/>
        <v>0</v>
      </c>
      <c r="J184" s="114">
        <f t="shared" si="44"/>
        <v>0</v>
      </c>
      <c r="K184" s="114" t="e">
        <f>#REF!+K178+K171</f>
        <v>#REF!</v>
      </c>
      <c r="L184" s="114" t="e">
        <f>#REF!+L178+L171</f>
        <v>#REF!</v>
      </c>
      <c r="M184" s="114" t="e">
        <f>#REF!+M178+M171</f>
        <v>#REF!</v>
      </c>
      <c r="N184" s="114" t="e">
        <f>#REF!+N178+N171</f>
        <v>#REF!</v>
      </c>
      <c r="O184" s="114">
        <f>O178+O171</f>
        <v>0</v>
      </c>
      <c r="P184" s="114">
        <f>P178+P171</f>
        <v>0</v>
      </c>
      <c r="Q184" s="286"/>
      <c r="R184" s="286"/>
    </row>
    <row r="185" spans="1:16" s="39" customFormat="1" ht="16.5" customHeight="1" thickBot="1">
      <c r="A185" s="284"/>
      <c r="B185" s="285"/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</row>
    <row r="186" spans="1:16" s="39" customFormat="1" ht="51.75" customHeight="1" thickBot="1">
      <c r="A186" s="167" t="s">
        <v>30</v>
      </c>
      <c r="B186" s="168" t="s">
        <v>3</v>
      </c>
      <c r="C186" s="224" t="s">
        <v>193</v>
      </c>
      <c r="D186" s="165" t="s">
        <v>202</v>
      </c>
      <c r="E186" s="165"/>
      <c r="F186" s="166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</row>
    <row r="187" spans="1:16" s="39" customFormat="1" ht="24.75" customHeight="1">
      <c r="A187" s="115">
        <v>31</v>
      </c>
      <c r="B187" s="116" t="s">
        <v>47</v>
      </c>
      <c r="C187" s="117">
        <f>C188+C192+C190</f>
        <v>15500</v>
      </c>
      <c r="D187" s="288">
        <f>D188+D190+D192</f>
        <v>15500</v>
      </c>
      <c r="E187" s="118">
        <f aca="true" t="shared" si="45" ref="E187:J187">E188+E190+E192</f>
        <v>0</v>
      </c>
      <c r="F187" s="118">
        <f t="shared" si="45"/>
        <v>0</v>
      </c>
      <c r="G187" s="118">
        <f t="shared" si="45"/>
        <v>0</v>
      </c>
      <c r="H187" s="118">
        <f t="shared" si="45"/>
        <v>0</v>
      </c>
      <c r="I187" s="118">
        <f t="shared" si="45"/>
        <v>0</v>
      </c>
      <c r="J187" s="118">
        <f t="shared" si="45"/>
        <v>0</v>
      </c>
      <c r="K187" s="118">
        <f>K188+K192</f>
        <v>0</v>
      </c>
      <c r="L187" s="118">
        <f>L188+L192</f>
        <v>0</v>
      </c>
      <c r="M187" s="118">
        <f>M188+M192</f>
        <v>0</v>
      </c>
      <c r="N187" s="118">
        <f>N188+N192</f>
        <v>0</v>
      </c>
      <c r="O187" s="118">
        <f>O188+O190+O192</f>
        <v>0</v>
      </c>
      <c r="P187" s="118">
        <f>P188+P190+P192</f>
        <v>0</v>
      </c>
    </row>
    <row r="188" spans="1:16" s="39" customFormat="1" ht="15" customHeight="1">
      <c r="A188" s="115">
        <v>311</v>
      </c>
      <c r="B188" s="116" t="s">
        <v>37</v>
      </c>
      <c r="C188" s="118">
        <f>D188+E188+F188+G188+H188+I188+J188+O188+P188</f>
        <v>11000</v>
      </c>
      <c r="D188" s="288">
        <f aca="true" t="shared" si="46" ref="D188:N188">D189</f>
        <v>11000</v>
      </c>
      <c r="E188" s="118">
        <f t="shared" si="46"/>
        <v>0</v>
      </c>
      <c r="F188" s="118">
        <f>F189</f>
        <v>0</v>
      </c>
      <c r="G188" s="118">
        <f>G189</f>
        <v>0</v>
      </c>
      <c r="H188" s="118">
        <f t="shared" si="46"/>
        <v>0</v>
      </c>
      <c r="I188" s="118">
        <f t="shared" si="46"/>
        <v>0</v>
      </c>
      <c r="J188" s="118">
        <f>J189</f>
        <v>0</v>
      </c>
      <c r="K188" s="118">
        <f t="shared" si="46"/>
        <v>0</v>
      </c>
      <c r="L188" s="118">
        <f t="shared" si="46"/>
        <v>0</v>
      </c>
      <c r="M188" s="118">
        <f t="shared" si="46"/>
        <v>0</v>
      </c>
      <c r="N188" s="118">
        <f t="shared" si="46"/>
        <v>0</v>
      </c>
      <c r="O188" s="118">
        <f>O189</f>
        <v>0</v>
      </c>
      <c r="P188" s="118">
        <f>P189</f>
        <v>0</v>
      </c>
    </row>
    <row r="189" spans="1:16" s="39" customFormat="1" ht="16.5" customHeight="1" hidden="1">
      <c r="A189" s="120">
        <v>3111</v>
      </c>
      <c r="B189" s="121" t="s">
        <v>6</v>
      </c>
      <c r="C189" s="122">
        <f>SUM(D189:P189)</f>
        <v>11000</v>
      </c>
      <c r="D189" s="261">
        <v>11000</v>
      </c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>
        <v>0</v>
      </c>
      <c r="P189" s="122">
        <v>0</v>
      </c>
    </row>
    <row r="190" spans="1:16" s="39" customFormat="1" ht="15" customHeight="1">
      <c r="A190" s="115">
        <v>312</v>
      </c>
      <c r="B190" s="116" t="s">
        <v>7</v>
      </c>
      <c r="C190" s="118">
        <f>D190+E190+F190+G190+H190+I190+J190+O190+P190</f>
        <v>2300</v>
      </c>
      <c r="D190" s="289">
        <f aca="true" t="shared" si="47" ref="D190:J190">SUM(D191)</f>
        <v>2300</v>
      </c>
      <c r="E190" s="124">
        <f t="shared" si="47"/>
        <v>0</v>
      </c>
      <c r="F190" s="124">
        <f t="shared" si="47"/>
        <v>0</v>
      </c>
      <c r="G190" s="124">
        <f t="shared" si="47"/>
        <v>0</v>
      </c>
      <c r="H190" s="124">
        <f t="shared" si="47"/>
        <v>0</v>
      </c>
      <c r="I190" s="124">
        <f t="shared" si="47"/>
        <v>0</v>
      </c>
      <c r="J190" s="124">
        <f t="shared" si="47"/>
        <v>0</v>
      </c>
      <c r="K190" s="122"/>
      <c r="L190" s="122"/>
      <c r="M190" s="122"/>
      <c r="N190" s="122"/>
      <c r="O190" s="124">
        <f>SUM(O191)</f>
        <v>0</v>
      </c>
      <c r="P190" s="124">
        <f>SUM(P191)</f>
        <v>0</v>
      </c>
    </row>
    <row r="191" spans="1:16" s="39" customFormat="1" ht="16.5" customHeight="1" hidden="1">
      <c r="A191" s="120">
        <v>3121</v>
      </c>
      <c r="B191" s="121" t="s">
        <v>7</v>
      </c>
      <c r="C191" s="122">
        <f>SUM(D191:P191)</f>
        <v>2300</v>
      </c>
      <c r="D191" s="261">
        <v>2300</v>
      </c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>
        <v>0</v>
      </c>
      <c r="P191" s="122">
        <v>0</v>
      </c>
    </row>
    <row r="192" spans="1:16" s="39" customFormat="1" ht="15.75" customHeight="1">
      <c r="A192" s="125">
        <v>313</v>
      </c>
      <c r="B192" s="126" t="s">
        <v>38</v>
      </c>
      <c r="C192" s="118">
        <f>D192+E192+F192+G192+H192+I192+J192+O192+P192</f>
        <v>2200</v>
      </c>
      <c r="D192" s="290">
        <f>D193+D194</f>
        <v>2200</v>
      </c>
      <c r="E192" s="127">
        <f aca="true" t="shared" si="48" ref="E192:P192">E193+E194</f>
        <v>0</v>
      </c>
      <c r="F192" s="127">
        <f t="shared" si="48"/>
        <v>0</v>
      </c>
      <c r="G192" s="127">
        <f t="shared" si="48"/>
        <v>0</v>
      </c>
      <c r="H192" s="127">
        <f t="shared" si="48"/>
        <v>0</v>
      </c>
      <c r="I192" s="127">
        <f t="shared" si="48"/>
        <v>0</v>
      </c>
      <c r="J192" s="127">
        <f t="shared" si="48"/>
        <v>0</v>
      </c>
      <c r="K192" s="127">
        <f t="shared" si="48"/>
        <v>0</v>
      </c>
      <c r="L192" s="127">
        <f t="shared" si="48"/>
        <v>0</v>
      </c>
      <c r="M192" s="127">
        <f t="shared" si="48"/>
        <v>0</v>
      </c>
      <c r="N192" s="127">
        <f t="shared" si="48"/>
        <v>0</v>
      </c>
      <c r="O192" s="127">
        <f t="shared" si="48"/>
        <v>0</v>
      </c>
      <c r="P192" s="127">
        <f t="shared" si="48"/>
        <v>0</v>
      </c>
    </row>
    <row r="193" spans="1:16" s="39" customFormat="1" ht="16.5" customHeight="1" hidden="1">
      <c r="A193" s="120">
        <v>3132</v>
      </c>
      <c r="B193" s="121" t="s">
        <v>13</v>
      </c>
      <c r="C193" s="122">
        <f>SUM(D193:P193)</f>
        <v>2200</v>
      </c>
      <c r="D193" s="261">
        <v>2200</v>
      </c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>
        <v>0</v>
      </c>
      <c r="P193" s="122">
        <v>0</v>
      </c>
    </row>
    <row r="194" spans="1:16" s="39" customFormat="1" ht="16.5" customHeight="1" hidden="1">
      <c r="A194" s="128">
        <v>3133</v>
      </c>
      <c r="B194" s="129" t="s">
        <v>48</v>
      </c>
      <c r="C194" s="122">
        <f>SUM(D194:P194)</f>
        <v>0</v>
      </c>
      <c r="D194" s="267">
        <v>0</v>
      </c>
      <c r="E194" s="130">
        <v>0</v>
      </c>
      <c r="F194" s="130"/>
      <c r="G194" s="130"/>
      <c r="H194" s="130"/>
      <c r="I194" s="130"/>
      <c r="J194" s="130"/>
      <c r="K194" s="122"/>
      <c r="L194" s="122"/>
      <c r="M194" s="122"/>
      <c r="N194" s="122"/>
      <c r="O194" s="130">
        <v>0</v>
      </c>
      <c r="P194" s="122"/>
    </row>
    <row r="195" spans="1:16" s="39" customFormat="1" ht="16.5" customHeight="1">
      <c r="A195" s="115">
        <v>32</v>
      </c>
      <c r="B195" s="131" t="s">
        <v>39</v>
      </c>
      <c r="C195" s="118">
        <f aca="true" t="shared" si="49" ref="C195:J195">C196</f>
        <v>1800</v>
      </c>
      <c r="D195" s="291">
        <f t="shared" si="49"/>
        <v>1800</v>
      </c>
      <c r="E195" s="117">
        <f t="shared" si="49"/>
        <v>0</v>
      </c>
      <c r="F195" s="117">
        <f t="shared" si="49"/>
        <v>0</v>
      </c>
      <c r="G195" s="117">
        <f t="shared" si="49"/>
        <v>0</v>
      </c>
      <c r="H195" s="117">
        <f t="shared" si="49"/>
        <v>0</v>
      </c>
      <c r="I195" s="117">
        <f t="shared" si="49"/>
        <v>0</v>
      </c>
      <c r="J195" s="117">
        <f t="shared" si="49"/>
        <v>0</v>
      </c>
      <c r="K195" s="117" t="e">
        <f>K196+#REF!+#REF!+#REF!+#REF!</f>
        <v>#REF!</v>
      </c>
      <c r="L195" s="117" t="e">
        <f>L196+#REF!+#REF!+#REF!+#REF!</f>
        <v>#REF!</v>
      </c>
      <c r="M195" s="117" t="e">
        <f>M196+#REF!+#REF!+#REF!+#REF!</f>
        <v>#REF!</v>
      </c>
      <c r="N195" s="117" t="e">
        <f>N196+#REF!+#REF!+#REF!+#REF!</f>
        <v>#REF!</v>
      </c>
      <c r="O195" s="117">
        <f>O196</f>
        <v>0</v>
      </c>
      <c r="P195" s="117">
        <f>P196</f>
        <v>0</v>
      </c>
    </row>
    <row r="196" spans="1:16" s="39" customFormat="1" ht="17.25" customHeight="1">
      <c r="A196" s="115">
        <v>321</v>
      </c>
      <c r="B196" s="131" t="s">
        <v>40</v>
      </c>
      <c r="C196" s="118">
        <f>D196+E196+F196+G196+H196+I196+J196+O196+P196</f>
        <v>1800</v>
      </c>
      <c r="D196" s="288">
        <f>D197+D198+D199+D200</f>
        <v>1800</v>
      </c>
      <c r="E196" s="118">
        <f aca="true" t="shared" si="50" ref="E196:N196">E197+E198+E199+E200</f>
        <v>0</v>
      </c>
      <c r="F196" s="118">
        <f t="shared" si="50"/>
        <v>0</v>
      </c>
      <c r="G196" s="118">
        <f t="shared" si="50"/>
        <v>0</v>
      </c>
      <c r="H196" s="118">
        <f t="shared" si="50"/>
        <v>0</v>
      </c>
      <c r="I196" s="118">
        <f t="shared" si="50"/>
        <v>0</v>
      </c>
      <c r="J196" s="118">
        <f t="shared" si="50"/>
        <v>0</v>
      </c>
      <c r="K196" s="118">
        <f t="shared" si="50"/>
        <v>0</v>
      </c>
      <c r="L196" s="118">
        <f t="shared" si="50"/>
        <v>0</v>
      </c>
      <c r="M196" s="118">
        <f t="shared" si="50"/>
        <v>0</v>
      </c>
      <c r="N196" s="118">
        <f t="shared" si="50"/>
        <v>0</v>
      </c>
      <c r="O196" s="118">
        <f>O197+O198+O199+O200</f>
        <v>0</v>
      </c>
      <c r="P196" s="118">
        <f>P197+P198+P199+P200</f>
        <v>0</v>
      </c>
    </row>
    <row r="197" spans="1:16" s="39" customFormat="1" ht="16.5" customHeight="1" hidden="1">
      <c r="A197" s="120">
        <v>3212</v>
      </c>
      <c r="B197" s="121" t="s">
        <v>64</v>
      </c>
      <c r="C197" s="122">
        <f>SUM(D197:P197)</f>
        <v>1200</v>
      </c>
      <c r="D197" s="261">
        <v>1200</v>
      </c>
      <c r="E197" s="122"/>
      <c r="F197" s="122"/>
      <c r="G197" s="122"/>
      <c r="H197" s="118"/>
      <c r="I197" s="118"/>
      <c r="J197" s="118"/>
      <c r="K197" s="118"/>
      <c r="L197" s="118"/>
      <c r="M197" s="118"/>
      <c r="N197" s="118"/>
      <c r="O197" s="122">
        <v>0</v>
      </c>
      <c r="P197" s="122">
        <v>0</v>
      </c>
    </row>
    <row r="198" spans="1:16" s="39" customFormat="1" ht="16.5" customHeight="1" hidden="1">
      <c r="A198" s="120">
        <v>3211</v>
      </c>
      <c r="B198" s="132" t="s">
        <v>8</v>
      </c>
      <c r="C198" s="122">
        <f>SUM(D198:P198)</f>
        <v>200</v>
      </c>
      <c r="D198" s="267">
        <v>200</v>
      </c>
      <c r="E198" s="130"/>
      <c r="F198" s="130"/>
      <c r="G198" s="130"/>
      <c r="H198" s="130"/>
      <c r="I198" s="130"/>
      <c r="J198" s="130"/>
      <c r="K198" s="122"/>
      <c r="L198" s="122"/>
      <c r="M198" s="122"/>
      <c r="N198" s="122"/>
      <c r="O198" s="130">
        <v>0</v>
      </c>
      <c r="P198" s="122">
        <v>0</v>
      </c>
    </row>
    <row r="199" spans="1:16" s="39" customFormat="1" ht="16.5" customHeight="1" hidden="1">
      <c r="A199" s="128">
        <v>3213</v>
      </c>
      <c r="B199" s="129" t="s">
        <v>49</v>
      </c>
      <c r="C199" s="122">
        <f>SUM(D199:P199)</f>
        <v>200</v>
      </c>
      <c r="D199" s="267">
        <v>200</v>
      </c>
      <c r="E199" s="130"/>
      <c r="F199" s="130"/>
      <c r="G199" s="130"/>
      <c r="H199" s="130"/>
      <c r="I199" s="130"/>
      <c r="J199" s="130"/>
      <c r="K199" s="122"/>
      <c r="L199" s="122"/>
      <c r="M199" s="122"/>
      <c r="N199" s="122"/>
      <c r="O199" s="130"/>
      <c r="P199" s="122">
        <v>0</v>
      </c>
    </row>
    <row r="200" spans="1:18" s="39" customFormat="1" ht="16.5" customHeight="1" hidden="1">
      <c r="A200" s="128">
        <v>3214</v>
      </c>
      <c r="B200" s="129" t="s">
        <v>99</v>
      </c>
      <c r="C200" s="122">
        <f>SUM(D200:P200)</f>
        <v>200</v>
      </c>
      <c r="D200" s="267">
        <v>200</v>
      </c>
      <c r="E200" s="130"/>
      <c r="F200" s="130"/>
      <c r="G200" s="130"/>
      <c r="H200" s="130"/>
      <c r="I200" s="130"/>
      <c r="J200" s="130"/>
      <c r="K200" s="122"/>
      <c r="L200" s="122"/>
      <c r="M200" s="122"/>
      <c r="N200" s="122"/>
      <c r="O200" s="130"/>
      <c r="P200" s="122"/>
      <c r="Q200" s="36"/>
      <c r="R200" s="36"/>
    </row>
    <row r="201" spans="1:18" s="39" customFormat="1" ht="16.5" customHeight="1" thickBot="1">
      <c r="A201" s="112"/>
      <c r="B201" s="113" t="s">
        <v>32</v>
      </c>
      <c r="C201" s="114">
        <f>+C195+C187</f>
        <v>17300</v>
      </c>
      <c r="D201" s="292">
        <f>D195+D187</f>
        <v>17300</v>
      </c>
      <c r="E201" s="114">
        <f aca="true" t="shared" si="51" ref="E201:J201">E195+E187</f>
        <v>0</v>
      </c>
      <c r="F201" s="114">
        <f t="shared" si="51"/>
        <v>0</v>
      </c>
      <c r="G201" s="114">
        <f t="shared" si="51"/>
        <v>0</v>
      </c>
      <c r="H201" s="114">
        <f t="shared" si="51"/>
        <v>0</v>
      </c>
      <c r="I201" s="114">
        <f t="shared" si="51"/>
        <v>0</v>
      </c>
      <c r="J201" s="114">
        <f t="shared" si="51"/>
        <v>0</v>
      </c>
      <c r="K201" s="114" t="e">
        <f>#REF!+K195+K187</f>
        <v>#REF!</v>
      </c>
      <c r="L201" s="114" t="e">
        <f>#REF!+L195+L187</f>
        <v>#REF!</v>
      </c>
      <c r="M201" s="114" t="e">
        <f>#REF!+M195+M187</f>
        <v>#REF!</v>
      </c>
      <c r="N201" s="114" t="e">
        <f>#REF!+N195+N187</f>
        <v>#REF!</v>
      </c>
      <c r="O201" s="114">
        <f>O195+O187</f>
        <v>0</v>
      </c>
      <c r="P201" s="114">
        <f>P195+P187</f>
        <v>0</v>
      </c>
      <c r="Q201" s="36"/>
      <c r="R201" s="36"/>
    </row>
    <row r="202" spans="1:18" s="39" customFormat="1" ht="16.5" customHeight="1">
      <c r="A202" s="67"/>
      <c r="B202" s="68"/>
      <c r="C202" s="50"/>
      <c r="D202" s="6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</row>
    <row r="203" spans="1:18" s="39" customFormat="1" ht="16.5" customHeight="1">
      <c r="A203" s="64"/>
      <c r="B203" s="65"/>
      <c r="C203" s="69"/>
      <c r="D203" s="6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</row>
    <row r="204" spans="1:18" s="36" customFormat="1" ht="16.5" customHeight="1">
      <c r="A204" s="262" t="s">
        <v>167</v>
      </c>
      <c r="B204" s="263"/>
      <c r="C204" s="263"/>
      <c r="D204" s="263"/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</row>
    <row r="205" spans="1:18" s="39" customFormat="1" ht="31.5" customHeight="1" thickBot="1">
      <c r="A205" s="215" t="s">
        <v>168</v>
      </c>
      <c r="B205" s="216" t="s">
        <v>169</v>
      </c>
      <c r="C205" s="329" t="s">
        <v>170</v>
      </c>
      <c r="D205" s="330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</row>
    <row r="206" spans="1:18" s="36" customFormat="1" ht="36.75" customHeight="1" thickBot="1">
      <c r="A206" s="217">
        <v>3</v>
      </c>
      <c r="B206" s="218" t="s">
        <v>151</v>
      </c>
      <c r="C206" s="327">
        <f>C207+C216</f>
        <v>8940000</v>
      </c>
      <c r="D206" s="328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</row>
    <row r="207" spans="1:18" s="39" customFormat="1" ht="26.25" customHeight="1" thickBot="1">
      <c r="A207" s="219">
        <v>31</v>
      </c>
      <c r="B207" s="220" t="s">
        <v>47</v>
      </c>
      <c r="C207" s="300">
        <f>C208+C212+C214</f>
        <v>8665000</v>
      </c>
      <c r="D207" s="301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</row>
    <row r="208" spans="1:18" s="36" customFormat="1" ht="23.25" customHeight="1">
      <c r="A208" s="158">
        <v>311</v>
      </c>
      <c r="B208" s="159" t="s">
        <v>152</v>
      </c>
      <c r="C208" s="311">
        <f>C209+C210+C211</f>
        <v>7165000</v>
      </c>
      <c r="D208" s="312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</row>
    <row r="209" spans="1:18" s="39" customFormat="1" ht="15.75" customHeight="1" hidden="1">
      <c r="A209" s="208">
        <v>3111</v>
      </c>
      <c r="B209" s="209" t="s">
        <v>6</v>
      </c>
      <c r="C209" s="302">
        <v>7000000</v>
      </c>
      <c r="D209" s="303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</row>
    <row r="210" spans="1:18" s="39" customFormat="1" ht="15" customHeight="1" hidden="1">
      <c r="A210" s="208">
        <v>3113</v>
      </c>
      <c r="B210" s="209" t="s">
        <v>153</v>
      </c>
      <c r="C210" s="302">
        <v>125000</v>
      </c>
      <c r="D210" s="303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</row>
    <row r="211" spans="1:18" s="39" customFormat="1" ht="16.5" customHeight="1" hidden="1">
      <c r="A211" s="208">
        <v>3114</v>
      </c>
      <c r="B211" s="209" t="s">
        <v>154</v>
      </c>
      <c r="C211" s="304">
        <v>40000</v>
      </c>
      <c r="D211" s="305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</row>
    <row r="212" spans="1:18" s="39" customFormat="1" ht="15.75" customHeight="1" thickBot="1">
      <c r="A212" s="158">
        <v>313</v>
      </c>
      <c r="B212" s="159" t="s">
        <v>155</v>
      </c>
      <c r="C212" s="306">
        <f>C213</f>
        <v>1200000</v>
      </c>
      <c r="D212" s="307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</row>
    <row r="213" spans="1:18" s="63" customFormat="1" ht="34.5" customHeight="1" hidden="1" thickBot="1">
      <c r="A213" s="208">
        <v>3132</v>
      </c>
      <c r="B213" s="209" t="s">
        <v>156</v>
      </c>
      <c r="C213" s="302">
        <v>1200000</v>
      </c>
      <c r="D213" s="303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</row>
    <row r="214" spans="1:18" s="36" customFormat="1" ht="33" customHeight="1" thickBot="1">
      <c r="A214" s="160">
        <v>312</v>
      </c>
      <c r="B214" s="161" t="s">
        <v>157</v>
      </c>
      <c r="C214" s="308">
        <f>C215</f>
        <v>300000</v>
      </c>
      <c r="D214" s="309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</row>
    <row r="215" spans="1:18" s="36" customFormat="1" ht="37.5" customHeight="1" hidden="1" thickBot="1">
      <c r="A215" s="210">
        <v>3121</v>
      </c>
      <c r="B215" s="211" t="s">
        <v>158</v>
      </c>
      <c r="C215" s="298">
        <v>300000</v>
      </c>
      <c r="D215" s="299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</row>
    <row r="216" spans="1:18" s="36" customFormat="1" ht="35.25" customHeight="1" thickBot="1">
      <c r="A216" s="221">
        <v>32</v>
      </c>
      <c r="B216" s="222" t="s">
        <v>39</v>
      </c>
      <c r="C216" s="300">
        <f>C217+C219+C221</f>
        <v>275000</v>
      </c>
      <c r="D216" s="301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</row>
    <row r="217" spans="1:18" s="39" customFormat="1" ht="15.75" customHeight="1">
      <c r="A217" s="162">
        <v>321</v>
      </c>
      <c r="B217" s="163" t="s">
        <v>159</v>
      </c>
      <c r="C217" s="331">
        <f>C218</f>
        <v>230000</v>
      </c>
      <c r="D217" s="332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</row>
    <row r="218" spans="1:18" s="39" customFormat="1" ht="16.5" customHeight="1" hidden="1">
      <c r="A218" s="208">
        <v>3212</v>
      </c>
      <c r="B218" s="209" t="s">
        <v>160</v>
      </c>
      <c r="C218" s="302">
        <v>230000</v>
      </c>
      <c r="D218" s="303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s="36" customFormat="1" ht="16.5" customHeight="1">
      <c r="A219" s="162">
        <v>323</v>
      </c>
      <c r="B219" s="163" t="s">
        <v>161</v>
      </c>
      <c r="C219" s="308">
        <f>C220</f>
        <v>5000</v>
      </c>
      <c r="D219" s="309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</row>
    <row r="220" spans="1:18" s="36" customFormat="1" ht="0.75" customHeight="1">
      <c r="A220" s="210">
        <v>3237</v>
      </c>
      <c r="B220" s="211" t="s">
        <v>162</v>
      </c>
      <c r="C220" s="302">
        <v>5000</v>
      </c>
      <c r="D220" s="303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</row>
    <row r="221" spans="1:18" s="39" customFormat="1" ht="16.5" customHeight="1">
      <c r="A221" s="212">
        <v>329</v>
      </c>
      <c r="B221" s="213" t="s">
        <v>163</v>
      </c>
      <c r="C221" s="324">
        <f>C222</f>
        <v>40000</v>
      </c>
      <c r="D221" s="324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</row>
    <row r="222" spans="1:18" s="39" customFormat="1" ht="0.75" customHeight="1">
      <c r="A222" s="214">
        <v>3295</v>
      </c>
      <c r="B222" s="209" t="s">
        <v>164</v>
      </c>
      <c r="C222" s="310">
        <v>40000</v>
      </c>
      <c r="D222" s="310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</row>
    <row r="223" spans="1:18" s="39" customFormat="1" ht="30.75" customHeight="1" thickBot="1">
      <c r="A223" s="322" t="s">
        <v>165</v>
      </c>
      <c r="B223" s="323"/>
      <c r="C223" s="325">
        <f>C206</f>
        <v>8940000</v>
      </c>
      <c r="D223" s="3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</row>
    <row r="224" spans="1:18" s="39" customFormat="1" ht="32.25" customHeight="1" thickBot="1">
      <c r="A224" s="34"/>
      <c r="B224" s="35"/>
      <c r="C224" s="26"/>
      <c r="D224" s="27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</row>
    <row r="225" spans="1:18" s="39" customFormat="1" ht="87" customHeight="1" thickBot="1">
      <c r="A225" s="240"/>
      <c r="B225" s="241"/>
      <c r="C225" s="224" t="s">
        <v>193</v>
      </c>
      <c r="D225" s="165" t="s">
        <v>24</v>
      </c>
      <c r="E225" s="165" t="s">
        <v>70</v>
      </c>
      <c r="F225" s="164" t="s">
        <v>189</v>
      </c>
      <c r="G225" s="165" t="s">
        <v>92</v>
      </c>
      <c r="H225" s="165" t="s">
        <v>190</v>
      </c>
      <c r="I225" s="165" t="s">
        <v>114</v>
      </c>
      <c r="J225" s="165" t="s">
        <v>74</v>
      </c>
      <c r="K225" s="165"/>
      <c r="L225" s="165"/>
      <c r="M225" s="165"/>
      <c r="N225" s="165"/>
      <c r="O225" s="242" t="s">
        <v>113</v>
      </c>
      <c r="P225" s="165" t="s">
        <v>77</v>
      </c>
      <c r="Q225" s="165" t="s">
        <v>98</v>
      </c>
      <c r="R225" s="165" t="s">
        <v>143</v>
      </c>
    </row>
    <row r="226" spans="1:18" s="39" customFormat="1" ht="23.25" customHeight="1">
      <c r="A226" s="238"/>
      <c r="B226" s="239" t="s">
        <v>174</v>
      </c>
      <c r="C226" s="119">
        <f>SUM(C161,C65,C97,C150,C184,C201)</f>
        <v>4629303.63</v>
      </c>
      <c r="D226" s="124">
        <f>SUM(D161,D97,D65)+D201</f>
        <v>1331500</v>
      </c>
      <c r="E226" s="119">
        <f>SUM(E150,E97,E65)</f>
        <v>1518200</v>
      </c>
      <c r="F226" s="119">
        <f>SUM(F65,F150)</f>
        <v>400500</v>
      </c>
      <c r="G226" s="119">
        <f>SUM(G150,G97,G65)</f>
        <v>464900</v>
      </c>
      <c r="H226" s="119">
        <f>SUM(H150,H65,H97)</f>
        <v>51600</v>
      </c>
      <c r="I226" s="119">
        <f>SUM(I150)</f>
        <v>37000</v>
      </c>
      <c r="J226" s="119">
        <f>SUM(J150)</f>
        <v>208000</v>
      </c>
      <c r="K226" s="119"/>
      <c r="L226" s="119"/>
      <c r="M226" s="119"/>
      <c r="N226" s="119"/>
      <c r="O226" s="119">
        <f>SUM(O150,O161)</f>
        <v>532000</v>
      </c>
      <c r="P226" s="119">
        <f>SUM(P150)</f>
        <v>5500</v>
      </c>
      <c r="Q226" s="119">
        <f>SUM(Q150)</f>
        <v>15000</v>
      </c>
      <c r="R226" s="119">
        <f>SUM(R150)</f>
        <v>10500</v>
      </c>
    </row>
    <row r="227" spans="1:18" s="36" customFormat="1" ht="16.5" customHeight="1">
      <c r="A227" s="238"/>
      <c r="B227" s="239" t="s">
        <v>175</v>
      </c>
      <c r="C227" s="243">
        <f>SUM(C226,C223)</f>
        <v>13569303.629999999</v>
      </c>
      <c r="D227" s="243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</row>
    <row r="228" spans="1:18" s="39" customFormat="1" ht="16.5" customHeight="1">
      <c r="A228" s="34"/>
      <c r="B228" s="35"/>
      <c r="C228" s="26"/>
      <c r="D228" s="27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spans="1:18" s="36" customFormat="1" ht="16.5" customHeight="1">
      <c r="A229" s="34"/>
      <c r="B229" s="35"/>
      <c r="C229" s="26"/>
      <c r="D229" s="27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</row>
    <row r="230" spans="1:18" s="39" customFormat="1" ht="16.5" customHeight="1">
      <c r="A230" s="34"/>
      <c r="B230" s="35"/>
      <c r="C230" s="26"/>
      <c r="D230" s="27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</row>
    <row r="231" spans="1:18" s="36" customFormat="1" ht="16.5" customHeight="1">
      <c r="A231" s="34"/>
      <c r="B231" s="35"/>
      <c r="C231" s="26"/>
      <c r="D231" s="27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</row>
    <row r="232" spans="1:18" s="36" customFormat="1" ht="16.5" customHeight="1">
      <c r="A232" s="34"/>
      <c r="B232" s="34" t="s">
        <v>179</v>
      </c>
      <c r="C232" s="34"/>
      <c r="D232" s="27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97" t="s">
        <v>180</v>
      </c>
      <c r="P232" s="297"/>
      <c r="Q232" s="244"/>
      <c r="R232" s="26"/>
    </row>
    <row r="233" spans="2:16" ht="15.75">
      <c r="B233" s="34"/>
      <c r="C233" s="35"/>
      <c r="O233" s="34"/>
      <c r="P233" s="35"/>
    </row>
    <row r="234" spans="2:15" ht="15.75">
      <c r="B234" s="34" t="s">
        <v>181</v>
      </c>
      <c r="C234" s="35"/>
      <c r="O234" s="35" t="s">
        <v>181</v>
      </c>
    </row>
    <row r="238" ht="54.75" customHeight="1"/>
    <row r="255" ht="86.25" customHeight="1">
      <c r="S255" s="29"/>
    </row>
    <row r="256" ht="15.75">
      <c r="S256" s="29"/>
    </row>
  </sheetData>
  <sheetProtection/>
  <mergeCells count="37">
    <mergeCell ref="A12:B12"/>
    <mergeCell ref="A26:B26"/>
    <mergeCell ref="A6:B6"/>
    <mergeCell ref="A223:B223"/>
    <mergeCell ref="C221:D221"/>
    <mergeCell ref="C223:D223"/>
    <mergeCell ref="C206:D206"/>
    <mergeCell ref="C205:D205"/>
    <mergeCell ref="C217:D217"/>
    <mergeCell ref="C218:D218"/>
    <mergeCell ref="A1:Q1"/>
    <mergeCell ref="C29:Q29"/>
    <mergeCell ref="A97:B97"/>
    <mergeCell ref="A10:B10"/>
    <mergeCell ref="A11:B11"/>
    <mergeCell ref="A13:B13"/>
    <mergeCell ref="A14:B14"/>
    <mergeCell ref="A23:B23"/>
    <mergeCell ref="A24:B24"/>
    <mergeCell ref="A21:B21"/>
    <mergeCell ref="C213:D213"/>
    <mergeCell ref="C214:D214"/>
    <mergeCell ref="C222:D222"/>
    <mergeCell ref="C208:D208"/>
    <mergeCell ref="C207:D207"/>
    <mergeCell ref="C219:D219"/>
    <mergeCell ref="C220:D220"/>
    <mergeCell ref="A22:B22"/>
    <mergeCell ref="A20:B20"/>
    <mergeCell ref="A25:B25"/>
    <mergeCell ref="O232:P232"/>
    <mergeCell ref="C215:D215"/>
    <mergeCell ref="C216:D216"/>
    <mergeCell ref="C209:D209"/>
    <mergeCell ref="C210:D210"/>
    <mergeCell ref="C211:D211"/>
    <mergeCell ref="C212:D212"/>
  </mergeCells>
  <printOptions gridLines="1"/>
  <pageMargins left="0" right="0" top="0.1968503937007874" bottom="0" header="0" footer="0"/>
  <pageSetup horizontalDpi="600" verticalDpi="600" orientation="landscape" paperSize="9" scale="48" r:id="rId1"/>
  <headerFooter alignWithMargins="0">
    <oddFooter>&amp;R&amp;P</oddFooter>
  </headerFooter>
  <rowBreaks count="6" manualBreakCount="6">
    <brk id="26" max="19" man="1"/>
    <brk id="65" max="19" man="1"/>
    <brk id="98" max="19" man="1"/>
    <brk id="150" max="19" man="1"/>
    <brk id="203" max="19" man="1"/>
    <brk id="23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zoomScale="75" zoomScaleNormal="75" zoomScalePageLayoutView="0" workbookViewId="0" topLeftCell="A1">
      <selection activeCell="B23" sqref="B23"/>
    </sheetView>
  </sheetViews>
  <sheetFormatPr defaultColWidth="11.421875" defaultRowHeight="12.75"/>
  <cols>
    <col min="1" max="1" width="27.00390625" style="76" customWidth="1"/>
    <col min="2" max="2" width="14.7109375" style="76" customWidth="1"/>
    <col min="3" max="3" width="15.00390625" style="76" customWidth="1"/>
    <col min="4" max="4" width="17.57421875" style="108" customWidth="1"/>
    <col min="5" max="5" width="14.7109375" style="74" customWidth="1"/>
    <col min="6" max="6" width="12.140625" style="74" customWidth="1"/>
    <col min="7" max="7" width="18.7109375" style="74" customWidth="1"/>
    <col min="8" max="9" width="17.57421875" style="74" customWidth="1"/>
    <col min="10" max="10" width="7.8515625" style="74" customWidth="1"/>
    <col min="11" max="11" width="14.28125" style="74" customWidth="1"/>
    <col min="12" max="12" width="7.8515625" style="74" customWidth="1"/>
    <col min="13" max="16384" width="11.421875" style="74" customWidth="1"/>
  </cols>
  <sheetData>
    <row r="1" spans="1:9" ht="24" customHeight="1">
      <c r="A1" s="334" t="s">
        <v>117</v>
      </c>
      <c r="B1" s="334"/>
      <c r="C1" s="334"/>
      <c r="D1" s="334"/>
      <c r="E1" s="334"/>
      <c r="F1" s="334"/>
      <c r="G1" s="334"/>
      <c r="H1" s="334"/>
      <c r="I1" s="334"/>
    </row>
    <row r="2" spans="1:9" s="71" customFormat="1" ht="13.5" thickBot="1">
      <c r="A2" s="70"/>
      <c r="I2" s="72" t="s">
        <v>4</v>
      </c>
    </row>
    <row r="3" spans="1:9" s="71" customFormat="1" ht="30.75" customHeight="1" thickBot="1">
      <c r="A3" s="111" t="s">
        <v>118</v>
      </c>
      <c r="B3" s="335" t="s">
        <v>184</v>
      </c>
      <c r="C3" s="336"/>
      <c r="D3" s="336"/>
      <c r="E3" s="336"/>
      <c r="F3" s="336"/>
      <c r="G3" s="336"/>
      <c r="H3" s="336"/>
      <c r="I3" s="337"/>
    </row>
    <row r="4" spans="1:9" s="71" customFormat="1" ht="69.75" customHeight="1">
      <c r="A4" s="270" t="s">
        <v>119</v>
      </c>
      <c r="B4" s="271" t="s">
        <v>106</v>
      </c>
      <c r="C4" s="272" t="s">
        <v>77</v>
      </c>
      <c r="D4" s="272" t="s">
        <v>107</v>
      </c>
      <c r="E4" s="272" t="s">
        <v>33</v>
      </c>
      <c r="F4" s="272" t="s">
        <v>108</v>
      </c>
      <c r="G4" s="272" t="s">
        <v>25</v>
      </c>
      <c r="H4" s="273" t="s">
        <v>109</v>
      </c>
      <c r="I4" s="274" t="s">
        <v>120</v>
      </c>
    </row>
    <row r="5" spans="1:9" s="71" customFormat="1" ht="43.5" customHeight="1">
      <c r="A5" s="278" t="s">
        <v>206</v>
      </c>
      <c r="B5" s="279"/>
      <c r="C5" s="280"/>
      <c r="D5" s="281"/>
      <c r="E5" s="279">
        <v>73000</v>
      </c>
      <c r="F5" s="279"/>
      <c r="G5" s="279"/>
      <c r="H5" s="279"/>
      <c r="I5" s="282"/>
    </row>
    <row r="6" spans="1:9" s="71" customFormat="1" ht="43.5" customHeight="1">
      <c r="A6" s="278" t="s">
        <v>205</v>
      </c>
      <c r="B6" s="279"/>
      <c r="C6" s="280"/>
      <c r="D6" s="281"/>
      <c r="E6" s="287">
        <v>135000</v>
      </c>
      <c r="F6" s="279"/>
      <c r="G6" s="279"/>
      <c r="H6" s="279"/>
      <c r="I6" s="282"/>
    </row>
    <row r="7" spans="1:9" s="71" customFormat="1" ht="25.5" customHeight="1">
      <c r="A7" s="278" t="s">
        <v>176</v>
      </c>
      <c r="B7" s="279"/>
      <c r="C7" s="280"/>
      <c r="D7" s="281"/>
      <c r="E7" s="279">
        <f>RASHODI!C23</f>
        <v>8940000</v>
      </c>
      <c r="F7" s="279"/>
      <c r="G7" s="279"/>
      <c r="H7" s="279"/>
      <c r="I7" s="282"/>
    </row>
    <row r="8" spans="1:9" s="71" customFormat="1" ht="31.5" customHeight="1">
      <c r="A8" s="278" t="s">
        <v>178</v>
      </c>
      <c r="B8" s="279"/>
      <c r="C8" s="280"/>
      <c r="D8" s="281"/>
      <c r="E8" s="279">
        <v>124000</v>
      </c>
      <c r="F8" s="279"/>
      <c r="G8" s="279"/>
      <c r="H8" s="279"/>
      <c r="I8" s="282"/>
    </row>
    <row r="9" spans="1:9" s="71" customFormat="1" ht="36" customHeight="1">
      <c r="A9" s="278" t="s">
        <v>177</v>
      </c>
      <c r="B9" s="279"/>
      <c r="C9" s="280"/>
      <c r="D9" s="281"/>
      <c r="E9" s="279">
        <v>373000</v>
      </c>
      <c r="F9" s="279"/>
      <c r="G9" s="279"/>
      <c r="H9" s="279"/>
      <c r="I9" s="282"/>
    </row>
    <row r="10" spans="1:9" s="71" customFormat="1" ht="58.5" customHeight="1">
      <c r="A10" s="278" t="s">
        <v>146</v>
      </c>
      <c r="B10" s="279"/>
      <c r="C10" s="280"/>
      <c r="D10" s="281"/>
      <c r="E10" s="279">
        <f>RASHODI!C7</f>
        <v>748000</v>
      </c>
      <c r="F10" s="279"/>
      <c r="G10" s="279"/>
      <c r="H10" s="279"/>
      <c r="I10" s="282"/>
    </row>
    <row r="11" spans="1:9" s="71" customFormat="1" ht="27.75" customHeight="1">
      <c r="A11" s="278" t="s">
        <v>150</v>
      </c>
      <c r="B11" s="279"/>
      <c r="C11" s="280"/>
      <c r="D11" s="281"/>
      <c r="E11" s="279">
        <f>RASHODI!C16</f>
        <v>10500</v>
      </c>
      <c r="F11" s="279"/>
      <c r="G11" s="279"/>
      <c r="H11" s="279"/>
      <c r="I11" s="282"/>
    </row>
    <row r="12" spans="1:9" s="71" customFormat="1" ht="35.25" customHeight="1">
      <c r="A12" s="278" t="s">
        <v>121</v>
      </c>
      <c r="B12" s="279"/>
      <c r="C12" s="280"/>
      <c r="D12" s="281">
        <f>RASHODI!C10</f>
        <v>1198200</v>
      </c>
      <c r="E12" s="279"/>
      <c r="F12" s="279"/>
      <c r="G12" s="279"/>
      <c r="H12" s="279"/>
      <c r="I12" s="282"/>
    </row>
    <row r="13" spans="1:9" s="71" customFormat="1" ht="43.5" customHeight="1">
      <c r="A13" s="278" t="s">
        <v>122</v>
      </c>
      <c r="B13" s="279"/>
      <c r="C13" s="280"/>
      <c r="D13" s="281"/>
      <c r="E13" s="279"/>
      <c r="F13" s="279"/>
      <c r="G13" s="279">
        <v>15000</v>
      </c>
      <c r="H13" s="279"/>
      <c r="I13" s="282"/>
    </row>
    <row r="14" spans="1:9" s="71" customFormat="1" ht="42" customHeight="1">
      <c r="A14" s="278" t="s">
        <v>147</v>
      </c>
      <c r="B14" s="279">
        <f>RASHODI!C161</f>
        <v>70000</v>
      </c>
      <c r="C14" s="280"/>
      <c r="D14" s="281"/>
      <c r="E14" s="279"/>
      <c r="F14" s="279"/>
      <c r="G14" s="279"/>
      <c r="H14" s="279"/>
      <c r="I14" s="282"/>
    </row>
    <row r="15" spans="1:9" s="71" customFormat="1" ht="45" customHeight="1">
      <c r="A15" s="278" t="s">
        <v>123</v>
      </c>
      <c r="B15" s="279"/>
      <c r="C15" s="280"/>
      <c r="D15" s="281">
        <v>37000</v>
      </c>
      <c r="E15" s="279"/>
      <c r="F15" s="279"/>
      <c r="G15" s="279"/>
      <c r="H15" s="279"/>
      <c r="I15" s="282"/>
    </row>
    <row r="16" spans="1:9" s="71" customFormat="1" ht="31.5" customHeight="1">
      <c r="A16" s="278" t="s">
        <v>124</v>
      </c>
      <c r="B16" s="279"/>
      <c r="C16" s="279">
        <f>RASHODI!C20</f>
        <v>5500</v>
      </c>
      <c r="D16" s="281"/>
      <c r="E16" s="279"/>
      <c r="F16" s="279"/>
      <c r="G16" s="279"/>
      <c r="H16" s="279"/>
      <c r="I16" s="282"/>
    </row>
    <row r="17" spans="1:9" s="71" customFormat="1" ht="31.5" customHeight="1">
      <c r="A17" s="278" t="s">
        <v>201</v>
      </c>
      <c r="B17" s="279"/>
      <c r="C17" s="279"/>
      <c r="D17" s="281"/>
      <c r="E17" s="279"/>
      <c r="F17" s="287">
        <v>6600</v>
      </c>
      <c r="G17" s="279"/>
      <c r="H17" s="279"/>
      <c r="I17" s="282"/>
    </row>
    <row r="18" spans="1:9" s="71" customFormat="1" ht="42.75" customHeight="1">
      <c r="A18" s="278" t="s">
        <v>125</v>
      </c>
      <c r="B18" s="280"/>
      <c r="C18" s="280"/>
      <c r="D18" s="280"/>
      <c r="E18" s="280"/>
      <c r="F18" s="280">
        <v>35000</v>
      </c>
      <c r="G18" s="280"/>
      <c r="H18" s="280"/>
      <c r="I18" s="283"/>
    </row>
    <row r="19" spans="1:9" s="71" customFormat="1" ht="32.25" customHeight="1">
      <c r="A19" s="278" t="s">
        <v>126</v>
      </c>
      <c r="B19" s="280">
        <f>RASHODI!C9</f>
        <v>1019100</v>
      </c>
      <c r="C19" s="280"/>
      <c r="D19" s="280"/>
      <c r="E19" s="280"/>
      <c r="F19" s="280"/>
      <c r="G19" s="280"/>
      <c r="H19" s="280"/>
      <c r="I19" s="283"/>
    </row>
    <row r="20" spans="1:9" s="71" customFormat="1" ht="39.75" customHeight="1">
      <c r="A20" s="278" t="s">
        <v>144</v>
      </c>
      <c r="B20" s="280"/>
      <c r="C20" s="280"/>
      <c r="D20" s="280"/>
      <c r="E20" s="280">
        <f>RASHODI!C13</f>
        <v>300500</v>
      </c>
      <c r="F20" s="280"/>
      <c r="G20" s="280"/>
      <c r="H20" s="280"/>
      <c r="I20" s="283"/>
    </row>
    <row r="21" spans="1:9" s="71" customFormat="1" ht="34.5" customHeight="1">
      <c r="A21" s="278" t="s">
        <v>145</v>
      </c>
      <c r="B21" s="280"/>
      <c r="C21" s="280"/>
      <c r="D21" s="280"/>
      <c r="E21" s="280">
        <f>RASHODI!C14</f>
        <v>436100</v>
      </c>
      <c r="F21" s="280"/>
      <c r="G21" s="280"/>
      <c r="H21" s="280"/>
      <c r="I21" s="283"/>
    </row>
    <row r="22" spans="1:9" s="71" customFormat="1" ht="42.75" customHeight="1">
      <c r="A22" s="278" t="s">
        <v>203</v>
      </c>
      <c r="B22" s="280">
        <v>33900</v>
      </c>
      <c r="C22" s="280"/>
      <c r="D22" s="280"/>
      <c r="E22" s="280"/>
      <c r="F22" s="280"/>
      <c r="G22" s="280"/>
      <c r="H22" s="280"/>
      <c r="I22" s="283"/>
    </row>
    <row r="23" spans="1:9" s="71" customFormat="1" ht="31.5" customHeight="1">
      <c r="A23" s="278" t="s">
        <v>197</v>
      </c>
      <c r="B23" s="280"/>
      <c r="C23" s="280"/>
      <c r="D23" s="280"/>
      <c r="E23" s="280"/>
      <c r="F23" s="280"/>
      <c r="G23" s="280"/>
      <c r="H23" s="280">
        <f>RASHODI!S150</f>
        <v>8903.63</v>
      </c>
      <c r="I23" s="283"/>
    </row>
    <row r="24" spans="1:9" s="71" customFormat="1" ht="27.75" customHeight="1" thickBot="1">
      <c r="A24" s="275" t="s">
        <v>110</v>
      </c>
      <c r="B24" s="276">
        <f>SUM(B5:B23)</f>
        <v>1123000</v>
      </c>
      <c r="C24" s="276">
        <f aca="true" t="shared" si="0" ref="C24:I24">SUM(C5:C21)</f>
        <v>5500</v>
      </c>
      <c r="D24" s="276">
        <f t="shared" si="0"/>
        <v>1235200</v>
      </c>
      <c r="E24" s="276">
        <f t="shared" si="0"/>
        <v>11140100</v>
      </c>
      <c r="F24" s="276">
        <f t="shared" si="0"/>
        <v>41600</v>
      </c>
      <c r="G24" s="276">
        <f t="shared" si="0"/>
        <v>15000</v>
      </c>
      <c r="H24" s="276">
        <f>SUM(H5:H23)</f>
        <v>8903.63</v>
      </c>
      <c r="I24" s="277">
        <f t="shared" si="0"/>
        <v>0</v>
      </c>
    </row>
    <row r="25" spans="1:9" s="71" customFormat="1" ht="28.5" customHeight="1" thickBot="1">
      <c r="A25" s="73" t="s">
        <v>185</v>
      </c>
      <c r="B25" s="338">
        <f>B24+C24+D24+E24+F24+G24+H24</f>
        <v>13569303.63</v>
      </c>
      <c r="C25" s="339"/>
      <c r="D25" s="339"/>
      <c r="E25" s="339"/>
      <c r="F25" s="339"/>
      <c r="G25" s="339"/>
      <c r="H25" s="339"/>
      <c r="I25" s="340"/>
    </row>
    <row r="26" spans="3:5" ht="32.25" customHeight="1">
      <c r="C26" s="79"/>
      <c r="D26" s="77"/>
      <c r="E26" s="80"/>
    </row>
    <row r="27" spans="4:5" ht="24" customHeight="1">
      <c r="D27" s="77"/>
      <c r="E27" s="78"/>
    </row>
    <row r="28" spans="4:5" ht="81" customHeight="1">
      <c r="D28" s="77"/>
      <c r="E28" s="78"/>
    </row>
    <row r="29" spans="4:5" ht="46.5" customHeight="1">
      <c r="D29" s="84"/>
      <c r="E29" s="82"/>
    </row>
    <row r="30" spans="4:5" ht="33" customHeight="1">
      <c r="D30" s="77"/>
      <c r="E30" s="78"/>
    </row>
    <row r="31" spans="4:5" ht="35.25" customHeight="1">
      <c r="D31" s="84"/>
      <c r="E31" s="82"/>
    </row>
    <row r="32" spans="4:5" ht="52.5" customHeight="1">
      <c r="D32" s="77"/>
      <c r="E32" s="78"/>
    </row>
    <row r="33" spans="4:5" ht="37.5" customHeight="1">
      <c r="D33" s="91"/>
      <c r="E33" s="92"/>
    </row>
    <row r="34" spans="4:5" ht="42.75" customHeight="1">
      <c r="D34" s="77"/>
      <c r="E34" s="78"/>
    </row>
    <row r="35" spans="4:5" ht="49.5" customHeight="1">
      <c r="D35" s="84"/>
      <c r="E35" s="82"/>
    </row>
    <row r="36" spans="4:5" ht="42" customHeight="1">
      <c r="D36" s="77"/>
      <c r="E36" s="78"/>
    </row>
    <row r="37" spans="4:5" ht="36.75" customHeight="1">
      <c r="D37" s="77"/>
      <c r="E37" s="78"/>
    </row>
    <row r="38" spans="4:5" ht="45" customHeight="1">
      <c r="D38" s="84"/>
      <c r="E38" s="82"/>
    </row>
    <row r="39" spans="4:5" ht="47.25" customHeight="1">
      <c r="D39" s="77"/>
      <c r="E39" s="78"/>
    </row>
    <row r="40" spans="4:5" ht="48.75" customHeight="1">
      <c r="D40" s="91"/>
      <c r="E40" s="92"/>
    </row>
    <row r="41" spans="4:5" ht="41.25" customHeight="1">
      <c r="D41" s="84"/>
      <c r="E41" s="97"/>
    </row>
    <row r="42" spans="4:5" ht="41.25" customHeight="1">
      <c r="D42" s="83"/>
      <c r="E42" s="92"/>
    </row>
    <row r="43" spans="1:9" s="71" customFormat="1" ht="30" customHeight="1">
      <c r="A43" s="76"/>
      <c r="B43" s="76"/>
      <c r="C43" s="76"/>
      <c r="D43" s="84"/>
      <c r="E43" s="82"/>
      <c r="F43" s="74"/>
      <c r="G43" s="74"/>
      <c r="H43" s="74"/>
      <c r="I43" s="74"/>
    </row>
    <row r="44" spans="1:9" s="71" customFormat="1" ht="28.5" customHeight="1">
      <c r="A44" s="76"/>
      <c r="B44" s="76"/>
      <c r="C44" s="76"/>
      <c r="D44" s="77"/>
      <c r="E44" s="78"/>
      <c r="F44" s="74"/>
      <c r="G44" s="74"/>
      <c r="H44" s="74"/>
      <c r="I44" s="74"/>
    </row>
    <row r="45" spans="3:5" ht="12.75">
      <c r="C45" s="79"/>
      <c r="D45" s="77"/>
      <c r="E45" s="80"/>
    </row>
    <row r="46" spans="4:5" ht="12.75">
      <c r="D46" s="83"/>
      <c r="E46" s="82"/>
    </row>
    <row r="47" spans="4:5" ht="12.75">
      <c r="D47" s="83"/>
      <c r="E47" s="92"/>
    </row>
    <row r="48" spans="3:5" ht="65.25" customHeight="1">
      <c r="C48" s="79"/>
      <c r="D48" s="83"/>
      <c r="E48" s="98"/>
    </row>
    <row r="49" spans="3:5" ht="48.75" customHeight="1">
      <c r="C49" s="79"/>
      <c r="D49" s="84"/>
      <c r="E49" s="85"/>
    </row>
    <row r="50" spans="4:5" ht="27.75" customHeight="1">
      <c r="D50" s="77"/>
      <c r="E50" s="78"/>
    </row>
    <row r="51" spans="4:5" ht="45" customHeight="1">
      <c r="D51" s="96"/>
      <c r="E51" s="99"/>
    </row>
    <row r="52" spans="4:5" ht="57" customHeight="1">
      <c r="D52" s="91"/>
      <c r="E52" s="92"/>
    </row>
    <row r="53" spans="2:5" ht="33.75" customHeight="1">
      <c r="B53" s="79"/>
      <c r="D53" s="91"/>
      <c r="E53" s="100"/>
    </row>
    <row r="54" spans="3:5" ht="33.75" customHeight="1">
      <c r="C54" s="79"/>
      <c r="D54" s="91"/>
      <c r="E54" s="100"/>
    </row>
    <row r="55" spans="4:5" ht="42" customHeight="1">
      <c r="D55" s="96"/>
      <c r="E55" s="97"/>
    </row>
    <row r="56" spans="4:5" ht="47.25" customHeight="1">
      <c r="D56" s="91"/>
      <c r="E56" s="92"/>
    </row>
    <row r="57" spans="2:5" ht="42" customHeight="1">
      <c r="B57" s="79"/>
      <c r="D57" s="91"/>
      <c r="E57" s="101"/>
    </row>
    <row r="58" spans="3:5" ht="40.5" customHeight="1">
      <c r="C58" s="79"/>
      <c r="D58" s="91"/>
      <c r="E58" s="80"/>
    </row>
    <row r="59" spans="3:5" ht="48" customHeight="1">
      <c r="C59" s="79"/>
      <c r="D59" s="84"/>
      <c r="E59" s="85"/>
    </row>
    <row r="60" spans="4:5" ht="36.75" customHeight="1">
      <c r="D60" s="77"/>
      <c r="E60" s="78"/>
    </row>
    <row r="61" spans="3:5" ht="40.5" customHeight="1">
      <c r="C61" s="79"/>
      <c r="D61" s="77"/>
      <c r="E61" s="98"/>
    </row>
    <row r="62" spans="4:5" ht="40.5" customHeight="1">
      <c r="D62" s="96"/>
      <c r="E62" s="97"/>
    </row>
    <row r="63" spans="1:9" s="71" customFormat="1" ht="30" customHeight="1">
      <c r="A63" s="76"/>
      <c r="B63" s="76"/>
      <c r="C63" s="76"/>
      <c r="D63" s="91"/>
      <c r="E63" s="92"/>
      <c r="F63" s="74"/>
      <c r="G63" s="74"/>
      <c r="H63" s="74"/>
      <c r="I63" s="74"/>
    </row>
    <row r="64" spans="1:9" s="71" customFormat="1" ht="28.5" customHeight="1">
      <c r="A64" s="76"/>
      <c r="B64" s="76"/>
      <c r="C64" s="76"/>
      <c r="D64" s="77"/>
      <c r="E64" s="78"/>
      <c r="F64" s="74"/>
      <c r="G64" s="74"/>
      <c r="H64" s="74"/>
      <c r="I64" s="74"/>
    </row>
    <row r="65" spans="1:5" ht="15.75" customHeight="1">
      <c r="A65" s="102"/>
      <c r="B65" s="75"/>
      <c r="C65" s="75"/>
      <c r="D65" s="75"/>
      <c r="E65" s="88"/>
    </row>
    <row r="66" spans="1:5" ht="13.5" customHeight="1">
      <c r="A66" s="79"/>
      <c r="D66" s="90"/>
      <c r="E66" s="88"/>
    </row>
    <row r="67" spans="1:5" ht="13.5" customHeight="1">
      <c r="A67" s="79"/>
      <c r="B67" s="79"/>
      <c r="D67" s="90"/>
      <c r="E67" s="80"/>
    </row>
    <row r="68" spans="3:5" ht="13.5" customHeight="1">
      <c r="C68" s="79"/>
      <c r="D68" s="77"/>
      <c r="E68" s="88"/>
    </row>
    <row r="69" spans="4:5" ht="13.5" customHeight="1">
      <c r="D69" s="81"/>
      <c r="E69" s="82"/>
    </row>
    <row r="70" spans="2:5" ht="28.5" customHeight="1">
      <c r="B70" s="79"/>
      <c r="D70" s="77"/>
      <c r="E70" s="80"/>
    </row>
    <row r="71" spans="3:5" ht="13.5" customHeight="1">
      <c r="C71" s="79"/>
      <c r="D71" s="77"/>
      <c r="E71" s="80"/>
    </row>
    <row r="72" spans="4:5" ht="13.5" customHeight="1">
      <c r="D72" s="84"/>
      <c r="E72" s="85"/>
    </row>
    <row r="73" spans="3:5" ht="13.5" customHeight="1">
      <c r="C73" s="79"/>
      <c r="D73" s="77"/>
      <c r="E73" s="86"/>
    </row>
    <row r="74" spans="4:5" ht="13.5" customHeight="1">
      <c r="D74" s="77"/>
      <c r="E74" s="85"/>
    </row>
    <row r="75" spans="2:5" ht="22.5" customHeight="1">
      <c r="B75" s="79"/>
      <c r="D75" s="83"/>
      <c r="E75" s="88"/>
    </row>
    <row r="76" spans="3:5" ht="13.5" customHeight="1">
      <c r="C76" s="79"/>
      <c r="D76" s="83"/>
      <c r="E76" s="89"/>
    </row>
    <row r="77" spans="4:5" ht="13.5" customHeight="1">
      <c r="D77" s="84"/>
      <c r="E77" s="82"/>
    </row>
    <row r="78" spans="1:5" ht="13.5" customHeight="1">
      <c r="A78" s="79"/>
      <c r="D78" s="90"/>
      <c r="E78" s="88"/>
    </row>
    <row r="79" spans="2:5" ht="13.5" customHeight="1">
      <c r="B79" s="79"/>
      <c r="D79" s="77"/>
      <c r="E79" s="88"/>
    </row>
    <row r="80" spans="3:5" ht="13.5" customHeight="1">
      <c r="C80" s="79"/>
      <c r="D80" s="77"/>
      <c r="E80" s="80"/>
    </row>
    <row r="81" spans="3:5" ht="13.5" customHeight="1">
      <c r="C81" s="79"/>
      <c r="D81" s="84"/>
      <c r="E81" s="82"/>
    </row>
    <row r="82" spans="3:5" ht="13.5" customHeight="1">
      <c r="C82" s="79"/>
      <c r="D82" s="77"/>
      <c r="E82" s="80"/>
    </row>
    <row r="83" spans="4:5" ht="13.5" customHeight="1">
      <c r="D83" s="96"/>
      <c r="E83" s="97"/>
    </row>
    <row r="84" spans="3:5" ht="13.5" customHeight="1">
      <c r="C84" s="79"/>
      <c r="D84" s="83"/>
      <c r="E84" s="98"/>
    </row>
    <row r="85" spans="3:5" ht="13.5" customHeight="1">
      <c r="C85" s="79"/>
      <c r="D85" s="84"/>
      <c r="E85" s="85"/>
    </row>
    <row r="86" spans="4:5" ht="22.5" customHeight="1">
      <c r="D86" s="96"/>
      <c r="E86" s="103"/>
    </row>
    <row r="87" spans="2:5" ht="13.5" customHeight="1">
      <c r="B87" s="79"/>
      <c r="D87" s="91"/>
      <c r="E87" s="101"/>
    </row>
    <row r="88" spans="3:5" ht="13.5" customHeight="1">
      <c r="C88" s="79"/>
      <c r="D88" s="91"/>
      <c r="E88" s="80"/>
    </row>
    <row r="89" spans="3:5" ht="13.5" customHeight="1">
      <c r="C89" s="79"/>
      <c r="D89" s="84"/>
      <c r="E89" s="85"/>
    </row>
    <row r="90" spans="3:5" ht="13.5" customHeight="1">
      <c r="C90" s="79"/>
      <c r="D90" s="84"/>
      <c r="E90" s="85"/>
    </row>
    <row r="91" spans="4:5" ht="13.5" customHeight="1">
      <c r="D91" s="77"/>
      <c r="E91" s="78"/>
    </row>
    <row r="92" spans="1:6" ht="13.5" customHeight="1">
      <c r="A92" s="333"/>
      <c r="B92" s="333"/>
      <c r="C92" s="333"/>
      <c r="D92" s="333"/>
      <c r="E92" s="333"/>
      <c r="F92" s="104"/>
    </row>
    <row r="93" spans="1:5" ht="13.5" customHeight="1">
      <c r="A93" s="93"/>
      <c r="B93" s="93"/>
      <c r="C93" s="93"/>
      <c r="D93" s="94"/>
      <c r="E93" s="95"/>
    </row>
    <row r="94" ht="13.5" customHeight="1"/>
    <row r="95" spans="1:5" ht="15.75">
      <c r="A95" s="105"/>
      <c r="B95" s="79"/>
      <c r="C95" s="79"/>
      <c r="D95" s="106"/>
      <c r="E95" s="107"/>
    </row>
    <row r="96" spans="1:5" ht="12.75">
      <c r="A96" s="79"/>
      <c r="B96" s="79"/>
      <c r="C96" s="79"/>
      <c r="D96" s="106"/>
      <c r="E96" s="107"/>
    </row>
    <row r="97" spans="1:5" ht="12.75">
      <c r="A97" s="79"/>
      <c r="B97" s="79"/>
      <c r="C97" s="79"/>
      <c r="D97" s="106"/>
      <c r="E97" s="107"/>
    </row>
    <row r="98" spans="1:5" ht="12.75">
      <c r="A98" s="79"/>
      <c r="B98" s="79"/>
      <c r="C98" s="79"/>
      <c r="D98" s="106"/>
      <c r="E98" s="107"/>
    </row>
    <row r="99" spans="1:5" ht="12.75">
      <c r="A99" s="79"/>
      <c r="B99" s="79"/>
      <c r="C99" s="79"/>
      <c r="D99" s="106"/>
      <c r="E99" s="107"/>
    </row>
    <row r="100" spans="1:9" ht="18">
      <c r="A100" s="79"/>
      <c r="B100" s="79"/>
      <c r="C100" s="79"/>
      <c r="G100" s="104"/>
      <c r="H100" s="104"/>
      <c r="I100" s="104"/>
    </row>
    <row r="101" spans="1:5" ht="12.75">
      <c r="A101" s="79"/>
      <c r="B101" s="79"/>
      <c r="C101" s="79"/>
      <c r="D101" s="106"/>
      <c r="E101" s="107"/>
    </row>
    <row r="102" spans="1:5" ht="12.75">
      <c r="A102" s="79"/>
      <c r="B102" s="79"/>
      <c r="C102" s="79"/>
      <c r="D102" s="106"/>
      <c r="E102" s="109"/>
    </row>
    <row r="103" spans="1:5" ht="12.75">
      <c r="A103" s="79"/>
      <c r="B103" s="79"/>
      <c r="C103" s="79"/>
      <c r="D103" s="106"/>
      <c r="E103" s="107"/>
    </row>
    <row r="104" spans="1:5" ht="12.75">
      <c r="A104" s="79"/>
      <c r="B104" s="79"/>
      <c r="C104" s="79"/>
      <c r="D104" s="106"/>
      <c r="E104" s="86"/>
    </row>
    <row r="105" spans="4:5" ht="12.75">
      <c r="D105" s="84"/>
      <c r="E105" s="87"/>
    </row>
    <row r="112" ht="28.5" customHeight="1"/>
    <row r="136" ht="11.25" customHeight="1"/>
    <row r="137" ht="24" customHeight="1"/>
    <row r="138" ht="15" customHeight="1"/>
    <row r="139" ht="11.25" customHeight="1"/>
    <row r="141" ht="13.5" customHeight="1"/>
    <row r="142" ht="12.75" customHeight="1"/>
    <row r="143" ht="12.75" customHeight="1"/>
    <row r="149" ht="19.5" customHeight="1"/>
    <row r="150" ht="15" customHeight="1"/>
    <row r="157" ht="22.5" customHeight="1"/>
    <row r="162" ht="13.5" customHeight="1"/>
    <row r="163" ht="13.5" customHeight="1"/>
    <row r="164" ht="13.5" customHeight="1"/>
    <row r="176" spans="1:9" s="104" customFormat="1" ht="18" customHeight="1">
      <c r="A176" s="76"/>
      <c r="B176" s="76"/>
      <c r="C176" s="76"/>
      <c r="D176" s="108"/>
      <c r="E176" s="74"/>
      <c r="F176" s="74"/>
      <c r="G176" s="74"/>
      <c r="H176" s="74"/>
      <c r="I176" s="74"/>
    </row>
    <row r="177" ht="28.5" customHeight="1"/>
    <row r="181" ht="17.25" customHeight="1"/>
    <row r="182" ht="13.5" customHeight="1"/>
    <row r="188" ht="22.5" customHeight="1"/>
    <row r="189" ht="22.5" customHeight="1"/>
  </sheetData>
  <sheetProtection/>
  <mergeCells count="4">
    <mergeCell ref="A92:E92"/>
    <mergeCell ref="A1:I1"/>
    <mergeCell ref="B3:I3"/>
    <mergeCell ref="B25:I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343"/>
      <c r="B1" s="343"/>
      <c r="C1" s="343"/>
      <c r="D1" s="343"/>
      <c r="E1" s="343"/>
      <c r="F1" s="343"/>
      <c r="G1" s="343"/>
      <c r="H1" s="343"/>
    </row>
    <row r="2" spans="1:8" s="3" customFormat="1" ht="26.25" customHeight="1">
      <c r="A2" s="343" t="s">
        <v>127</v>
      </c>
      <c r="B2" s="343"/>
      <c r="C2" s="343"/>
      <c r="D2" s="343"/>
      <c r="E2" s="343"/>
      <c r="F2" s="343"/>
      <c r="G2" s="344"/>
      <c r="H2" s="344"/>
    </row>
    <row r="3" spans="1:5" ht="9" customHeight="1">
      <c r="A3" s="4"/>
      <c r="B3" s="5"/>
      <c r="C3" s="5"/>
      <c r="D3" s="5"/>
      <c r="E3" s="5"/>
    </row>
    <row r="4" spans="1:6" ht="27.75" customHeight="1">
      <c r="A4" s="6"/>
      <c r="B4" s="7"/>
      <c r="C4" s="7"/>
      <c r="D4" s="8"/>
      <c r="E4" s="9"/>
      <c r="F4" s="10" t="s">
        <v>204</v>
      </c>
    </row>
    <row r="5" spans="1:6" ht="27.75" customHeight="1">
      <c r="A5" s="345" t="s">
        <v>128</v>
      </c>
      <c r="B5" s="346"/>
      <c r="C5" s="346"/>
      <c r="D5" s="346"/>
      <c r="E5" s="342"/>
      <c r="F5" s="12">
        <v>13569624</v>
      </c>
    </row>
    <row r="6" spans="1:6" ht="22.5" customHeight="1">
      <c r="A6" s="345" t="s">
        <v>129</v>
      </c>
      <c r="B6" s="346"/>
      <c r="C6" s="346"/>
      <c r="D6" s="346"/>
      <c r="E6" s="342"/>
      <c r="F6" s="12">
        <v>13569624</v>
      </c>
    </row>
    <row r="7" spans="1:6" ht="22.5" customHeight="1">
      <c r="A7" s="341" t="s">
        <v>130</v>
      </c>
      <c r="B7" s="342"/>
      <c r="C7" s="342"/>
      <c r="D7" s="342"/>
      <c r="E7" s="342"/>
      <c r="F7" s="12">
        <v>0</v>
      </c>
    </row>
    <row r="8" spans="1:6" ht="22.5" customHeight="1">
      <c r="A8" s="14" t="s">
        <v>131</v>
      </c>
      <c r="B8" s="11"/>
      <c r="C8" s="11"/>
      <c r="D8" s="11"/>
      <c r="E8" s="11"/>
      <c r="F8" s="12">
        <v>13569624</v>
      </c>
    </row>
    <row r="9" spans="1:6" ht="22.5" customHeight="1">
      <c r="A9" s="347" t="s">
        <v>132</v>
      </c>
      <c r="B9" s="346"/>
      <c r="C9" s="346"/>
      <c r="D9" s="346"/>
      <c r="E9" s="348"/>
      <c r="F9" s="13">
        <f>F8-F10</f>
        <v>13161624</v>
      </c>
    </row>
    <row r="10" spans="1:6" ht="22.5" customHeight="1">
      <c r="A10" s="341" t="s">
        <v>133</v>
      </c>
      <c r="B10" s="342"/>
      <c r="C10" s="342"/>
      <c r="D10" s="342"/>
      <c r="E10" s="342"/>
      <c r="F10" s="13">
        <v>408000</v>
      </c>
    </row>
    <row r="11" spans="1:6" ht="22.5" customHeight="1">
      <c r="A11" s="347" t="s">
        <v>134</v>
      </c>
      <c r="B11" s="346"/>
      <c r="C11" s="346"/>
      <c r="D11" s="346"/>
      <c r="E11" s="346"/>
      <c r="F11" s="13">
        <f>+F5-F8</f>
        <v>0</v>
      </c>
    </row>
    <row r="12" spans="1:8" ht="25.5" customHeight="1">
      <c r="A12" s="343"/>
      <c r="B12" s="350"/>
      <c r="C12" s="350"/>
      <c r="D12" s="350"/>
      <c r="E12" s="350"/>
      <c r="F12" s="351"/>
      <c r="G12" s="351"/>
      <c r="H12" s="351"/>
    </row>
    <row r="13" spans="1:6" ht="27.75" customHeight="1">
      <c r="A13" s="6"/>
      <c r="B13" s="7"/>
      <c r="C13" s="7"/>
      <c r="D13" s="8"/>
      <c r="E13" s="9"/>
      <c r="F13" s="10" t="s">
        <v>187</v>
      </c>
    </row>
    <row r="14" spans="1:6" ht="22.5" customHeight="1">
      <c r="A14" s="352" t="s">
        <v>135</v>
      </c>
      <c r="B14" s="353"/>
      <c r="C14" s="353"/>
      <c r="D14" s="353"/>
      <c r="E14" s="354"/>
      <c r="F14" s="16">
        <v>8904</v>
      </c>
    </row>
    <row r="15" spans="1:8" s="2" customFormat="1" ht="25.5" customHeight="1">
      <c r="A15" s="349"/>
      <c r="B15" s="350"/>
      <c r="C15" s="350"/>
      <c r="D15" s="350"/>
      <c r="E15" s="350"/>
      <c r="F15" s="351"/>
      <c r="G15" s="351"/>
      <c r="H15" s="351"/>
    </row>
    <row r="16" spans="1:6" s="2" customFormat="1" ht="27.75" customHeight="1">
      <c r="A16" s="6"/>
      <c r="B16" s="7"/>
      <c r="C16" s="7"/>
      <c r="D16" s="8"/>
      <c r="E16" s="9"/>
      <c r="F16" s="10" t="s">
        <v>187</v>
      </c>
    </row>
    <row r="17" spans="1:6" s="2" customFormat="1" ht="22.5" customHeight="1">
      <c r="A17" s="345" t="s">
        <v>136</v>
      </c>
      <c r="B17" s="346"/>
      <c r="C17" s="346"/>
      <c r="D17" s="346"/>
      <c r="E17" s="346"/>
      <c r="F17" s="12"/>
    </row>
    <row r="18" spans="1:6" s="2" customFormat="1" ht="31.5" customHeight="1">
      <c r="A18" s="345" t="s">
        <v>137</v>
      </c>
      <c r="B18" s="346"/>
      <c r="C18" s="346"/>
      <c r="D18" s="346"/>
      <c r="E18" s="346"/>
      <c r="F18" s="12"/>
    </row>
    <row r="19" spans="1:6" s="2" customFormat="1" ht="22.5" customHeight="1">
      <c r="A19" s="347" t="s">
        <v>138</v>
      </c>
      <c r="B19" s="346"/>
      <c r="C19" s="346"/>
      <c r="D19" s="346"/>
      <c r="E19" s="346"/>
      <c r="F19" s="12"/>
    </row>
    <row r="20" spans="1:6" s="2" customFormat="1" ht="15" customHeight="1">
      <c r="A20" s="17"/>
      <c r="B20" s="18"/>
      <c r="C20" s="15"/>
      <c r="D20" s="19"/>
      <c r="E20" s="18"/>
      <c r="F20" s="20"/>
    </row>
    <row r="21" spans="1:6" s="2" customFormat="1" ht="22.5" customHeight="1">
      <c r="A21" s="347" t="s">
        <v>139</v>
      </c>
      <c r="B21" s="346"/>
      <c r="C21" s="346"/>
      <c r="D21" s="346"/>
      <c r="E21" s="346"/>
      <c r="F21" s="12">
        <f>SUM(F11,F14,F19)</f>
        <v>8904</v>
      </c>
    </row>
    <row r="22" spans="1:7" s="2" customFormat="1" ht="18" customHeight="1">
      <c r="A22" s="21"/>
      <c r="B22" s="5"/>
      <c r="C22" s="5"/>
      <c r="D22" s="5"/>
      <c r="E22" s="5"/>
      <c r="G22" s="1"/>
    </row>
  </sheetData>
  <sheetProtection/>
  <mergeCells count="15">
    <mergeCell ref="A15:H15"/>
    <mergeCell ref="A19:E19"/>
    <mergeCell ref="A21:E21"/>
    <mergeCell ref="A11:E11"/>
    <mergeCell ref="A12:H12"/>
    <mergeCell ref="A17:E17"/>
    <mergeCell ref="A18:E18"/>
    <mergeCell ref="A14:E14"/>
    <mergeCell ref="A10:E10"/>
    <mergeCell ref="A1:H1"/>
    <mergeCell ref="A2:H2"/>
    <mergeCell ref="A5:E5"/>
    <mergeCell ref="A6:E6"/>
    <mergeCell ref="A7:E7"/>
    <mergeCell ref="A9:E9"/>
  </mergeCells>
  <printOptions/>
  <pageMargins left="0.7086614173228347" right="0.7086614173228347" top="0.45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Korisnik</cp:lastModifiedBy>
  <cp:lastPrinted>2022-05-09T11:20:41Z</cp:lastPrinted>
  <dcterms:created xsi:type="dcterms:W3CDTF">2003-07-09T14:53:12Z</dcterms:created>
  <dcterms:modified xsi:type="dcterms:W3CDTF">2022-07-12T09:58:06Z</dcterms:modified>
  <cp:category/>
  <cp:version/>
  <cp:contentType/>
  <cp:contentStatus/>
</cp:coreProperties>
</file>